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730"/>
  <workbookPr codeName="ThisWorkbook" defaultThemeVersion="166925"/>
  <bookViews>
    <workbookView xWindow="62068" yWindow="48148" windowWidth="30936" windowHeight="16896" activeTab="0"/>
  </bookViews>
  <sheets>
    <sheet name="Informations" sheetId="9" r:id="rId1"/>
    <sheet name="Table de capitalisation" sheetId="7" r:id="rId2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A" hidden="1">#REF!</definedName>
    <definedName name="Annees">#REF!</definedName>
    <definedName name="b">#REF!</definedName>
    <definedName name="Cash_flows_actualises">#REF!</definedName>
    <definedName name="Cash_flows_nets">#REF!</definedName>
    <definedName name="Cash_flows_nets_cumules">#REF!</definedName>
    <definedName name="charges">'[1]CONFIG'!$B$16</definedName>
    <definedName name="clogAMAZON_CAP_2018">'[1]M18'!$K$61</definedName>
    <definedName name="clogAMAZON_CAP_2019">'[1]M19'!$K$61</definedName>
    <definedName name="clogAMAZON_CAP_2020">'[1]M20'!$K$61</definedName>
    <definedName name="clogAMAZON_HR_2018">'[1]M18'!$K$57</definedName>
    <definedName name="clogAMAZON_HR_2019">'[1]M19'!$K$57</definedName>
    <definedName name="clogAMAZON_HR_2020">'[1]M20'!$K$57</definedName>
    <definedName name="clogAMAZON_nHR_2018">'[1]M18'!$K$53</definedName>
    <definedName name="clogAMAZON_nHR_2019">'[1]M19'!$K$53</definedName>
    <definedName name="clogAMAZON_nHR_2020">'[1]M20'!$K$53</definedName>
    <definedName name="clogDIRECT_CAP_2018">'[1]M18'!$K$78</definedName>
    <definedName name="clogDIRECT_CAP_2019">'[1]M19'!$K$78</definedName>
    <definedName name="clogDIRECT_CAP_2020">'[1]M20'!$K$78</definedName>
    <definedName name="clogDIRECT_HR_2018">'[1]M18'!$K$74</definedName>
    <definedName name="clogDIRECT_HR_2019">'[1]M19'!$K$74</definedName>
    <definedName name="clogDIRECT_HR_2020">'[1]M20'!$K$74</definedName>
    <definedName name="clogDIRECT_nHR_2018">'[1]M18'!$K$70</definedName>
    <definedName name="clogDIRECT_nHR_2019">'[1]M19'!$K$70</definedName>
    <definedName name="clogDIRECT_nHR_2020">'[1]M20'!$K$70</definedName>
    <definedName name="clogFR_CAP_2018">'[1]M18'!$K$10</definedName>
    <definedName name="clogFR_CAP_2019">'[1]M19'!$K$10</definedName>
    <definedName name="clogFR_CAP_2020">'[1]M20'!$K$10</definedName>
    <definedName name="clogFR_HR_2017">'[2]Marge 17'!$G$6</definedName>
    <definedName name="clogFR_HR_2018">'[1]M18'!$K$6</definedName>
    <definedName name="clogFR_HR_2019">'[1]M19'!$K$6</definedName>
    <definedName name="clogFR_HR_2020">'[1]M20'!$K$6</definedName>
    <definedName name="clogFR_nHR_2017">'[2]Marge 17'!$G$2</definedName>
    <definedName name="clogFR_nHR_2018">'[1]M18'!$K$2</definedName>
    <definedName name="clogFR_nHR_2019">'[1]M19'!$K$2</definedName>
    <definedName name="clogFR_nHR_2020">'[1]M20'!$K$2</definedName>
    <definedName name="clogFR_VTT_2018">'[1]M18'!$K$14</definedName>
    <definedName name="clogFR_VTT_2019">'[1]M19'!$K$14</definedName>
    <definedName name="clogFR_VTT_2020">'[1]M20'!$K$14</definedName>
    <definedName name="clogFRPhys_CAP_2018">'[1]M18'!$B$12</definedName>
    <definedName name="clogFRPhys_CAP_2019">'[1]M19'!$B$12</definedName>
    <definedName name="clogFRPhys_CAP_2020">'[1]M20'!$B$12</definedName>
    <definedName name="clogFRPhys_HR_2018">'[1]M18'!$B$8</definedName>
    <definedName name="clogFRPhys_HR_2019">'[1]M19'!$B$8</definedName>
    <definedName name="clogFRPhys_HR_2020">'[1]M20'!$B$8</definedName>
    <definedName name="clogFRPhys_nHR_2018">'[1]M18'!$B$4</definedName>
    <definedName name="clogFRPhys_nHR_2019">'[1]M19'!$B$4</definedName>
    <definedName name="clogFRPhys_nHR_2020">'[1]M20'!$B$4</definedName>
    <definedName name="clogFRPhys_VTT_2018">'[1]M18'!$B$16</definedName>
    <definedName name="clogFRPhys_VTT_2019">'[1]M19'!$B$16</definedName>
    <definedName name="clogFRPhys_VTT_2020">'[1]M20'!$B$16</definedName>
    <definedName name="clogWEB_CAP_2017">'[2]Marge 17'!$G$32</definedName>
    <definedName name="clogWEB_CAP_2018">'[1]M18'!$K$44</definedName>
    <definedName name="clogWEB_CAP_2019">'[1]M19'!$K$44</definedName>
    <definedName name="clogWEB_CAP_2020">'[1]M20'!$K$44</definedName>
    <definedName name="clogWEB_HR_2017">'[2]Marge 17'!$G$24</definedName>
    <definedName name="clogWEB_HR_2018">'[1]M18'!$K$40</definedName>
    <definedName name="clogWEB_HR_2019">'[1]M19'!$K$40</definedName>
    <definedName name="clogWEB_HR_2020">'[1]M20'!$K$40</definedName>
    <definedName name="clogWEB_nHR_2017">'[2]Marge 17'!$G$20</definedName>
    <definedName name="clogWEB_nHR_2018">'[1]M18'!$K$36</definedName>
    <definedName name="clogWEB_nHR_2019">'[1]M19'!$K$36</definedName>
    <definedName name="clogWEB_nHR_2020">'[1]M20'!$K$36</definedName>
    <definedName name="clogWEB_POC_2017">'[2]Marge 17'!$G$28</definedName>
    <definedName name="clogWEB_POC_2018">'[2]Marge 18'!$G$36</definedName>
    <definedName name="clogWEB_POC_2019">'[2]Marge 19'!$G$36</definedName>
    <definedName name="clogWEB_POC_2020">'[2]Marge 20'!$G$36</definedName>
    <definedName name="clogWEB_VTT_2018">'[1]M18'!$K$48</definedName>
    <definedName name="clogWEB_VTT_2019">'[1]M19'!$K$48</definedName>
    <definedName name="clogWEB_VTT_2020">'[1]M20'!$K$48</definedName>
    <definedName name="CoursFB">#REF!</definedName>
    <definedName name="ct0HR">'[2]CONFIG'!$B$45</definedName>
    <definedName name="ct0NHR">'[2]CONFIG'!$B$28</definedName>
    <definedName name="ct1NHR">'[1]CONFIG'!$B$35</definedName>
    <definedName name="ct1VTT">'[1]CONFIG'!$B$97</definedName>
    <definedName name="ct2NHR">'[1]CONFIG'!$B$39</definedName>
    <definedName name="ct2VTT">'[1]CONFIG'!$B$101</definedName>
    <definedName name="ct3NHR">'[1]CONFIG'!$B$41</definedName>
    <definedName name="ct3VTT">'[1]CONFIG'!$B$103</definedName>
    <definedName name="ct4NHR">'[1]CONFIG'!$B$43</definedName>
    <definedName name="ct4VTT">'[1]CONFIG'!$B$105</definedName>
    <definedName name="ctPOHR">'[2]CONFIG'!$B$44</definedName>
    <definedName name="ctPONHR">'[2]CONFIG'!$B$27</definedName>
    <definedName name="Date_investissement">#REF!</definedName>
    <definedName name="DebtIndex">'[3]Trading multiples'!$BN$1</definedName>
    <definedName name="delay_livraisonCAP">'[1]CONFIG'!$B$80</definedName>
    <definedName name="delay_livraisonHR">'[1]CONFIG'!$B$58</definedName>
    <definedName name="delay_livraisonNHR">'[1]CONFIG'!$B$36</definedName>
    <definedName name="delay_m2NHR">'[1]CONFIG'!$B$40</definedName>
    <definedName name="delay_m2VTT">'[1]CONFIG'!$B$102</definedName>
    <definedName name="delay_m3NHR">'[1]CONFIG'!$B$42</definedName>
    <definedName name="delay_m3VTT">'[1]CONFIG'!$B$104</definedName>
    <definedName name="delay_m4NHR">'[1]CONFIG'!$B$44</definedName>
    <definedName name="delay_m4VTT">'[1]CONFIG'!$B$106</definedName>
    <definedName name="delay_prodHR">'[2]CONFIG'!$B$46</definedName>
    <definedName name="delay_prodNHR">'[2]CONFIG'!$B$29</definedName>
    <definedName name="Duree_de_vie">#REF!</definedName>
    <definedName name="Emprunt">#REF!</definedName>
    <definedName name="Entreprise">#REF!</definedName>
    <definedName name="MainTableRoot2">#REF!</definedName>
    <definedName name="MarketCapIndex">'[3]Trading multiples'!$BM$1</definedName>
    <definedName name="Montant_investi">#REF!</definedName>
    <definedName name="N">'[4]Hypothèse taux de conversion'!$B$12</definedName>
    <definedName name="N_1">'[4]Hypothèse taux de conversion'!$B$13</definedName>
    <definedName name="P0_CAP">'[1]CONFIG'!$B$69</definedName>
    <definedName name="P0_HR">'[1]CONFIG'!$B$47</definedName>
    <definedName name="P0_NHR">'[1]CONFIG'!$B$28</definedName>
    <definedName name="P0_VTT">'[1]CONFIG'!$B$91</definedName>
    <definedName name="P1_CAP">'[1]CONFIG'!$B$70</definedName>
    <definedName name="P1_HR">'[1]CONFIG'!$B$48</definedName>
    <definedName name="P1_NHR">'[1]CONFIG'!$B$29</definedName>
    <definedName name="P1_VTT">'[1]CONFIG'!$B$92</definedName>
    <definedName name="P2_CAP">'[1]CONFIG'!$B$72</definedName>
    <definedName name="P2_HR">'[1]CONFIG'!$B$50</definedName>
    <definedName name="P2_NHR">'[1]CONFIG'!$B$31</definedName>
    <definedName name="P3_CAP">'[1]CONFIG'!$B$74</definedName>
    <definedName name="P3_HR">'[1]CONFIG'!$B$52</definedName>
    <definedName name="pm_CAP_2018">'[1]Ventes'!$C$93</definedName>
    <definedName name="pm_CAP_2019">'[1]Ventes'!$D$93</definedName>
    <definedName name="pm_CAP_2020">'[1]Ventes'!$E$93</definedName>
    <definedName name="pm_HR_2017">#REF!</definedName>
    <definedName name="pm_HR_2018">'[1]Ventes'!$C$62</definedName>
    <definedName name="pm_HR_2019">'[1]Ventes'!$D$62</definedName>
    <definedName name="pm_HR_2020">'[1]Ventes'!$E$62</definedName>
    <definedName name="pm_NHR_2017">#REF!</definedName>
    <definedName name="pm_NHR_2018">'[1]Ventes'!$C$31</definedName>
    <definedName name="pm_NHR_2019">'[1]Ventes'!$D$31</definedName>
    <definedName name="pm_NHR_2020">'[1]Ventes'!$E$31</definedName>
    <definedName name="pm_POC_2018">'[2]Détail ventes'!$D$69</definedName>
    <definedName name="pm_POC_2019">'[2]Détail ventes'!$E$69</definedName>
    <definedName name="pm_POC_2020">'[2]Détail ventes'!$F$69</definedName>
    <definedName name="pm_VTT_2018">'[1]Ventes'!$C$124</definedName>
    <definedName name="pm_VTT_2019">'[1]Ventes'!$D$124</definedName>
    <definedName name="pm_VTT_2020">'[1]Ventes'!$E$124</definedName>
    <definedName name="prix_prodCAP_2017">'[2]Détail ventes'!$I$78</definedName>
    <definedName name="prix_prodCAP_2018">'[1]Ventes'!$J$76</definedName>
    <definedName name="prix_prodCAP_2019">'[1]Ventes'!$K$76</definedName>
    <definedName name="prix_prodCAP_2020">'[1]Ventes'!$L$76</definedName>
    <definedName name="prix_prodCAP2020">'[2]Détail ventes'!$L$78</definedName>
    <definedName name="prix_prodHR_2017">#REF!</definedName>
    <definedName name="prix_prodHR_2018">'[1]Ventes'!$J$45</definedName>
    <definedName name="prix_prodHR_2019">'[1]Ventes'!$K$45</definedName>
    <definedName name="prix_prodHR_2020">'[1]Ventes'!$L$45</definedName>
    <definedName name="prix_prodNHR_2017">'[2]Détail ventes'!$I$12</definedName>
    <definedName name="prix_prodNHR_2018">'[1]Ventes'!$J$14</definedName>
    <definedName name="prix_prodNHR_2019">'[1]Ventes'!$K$14</definedName>
    <definedName name="prix_prodNHR_2020">'[1]Ventes'!$L$14</definedName>
    <definedName name="prix_prodPOC_2017">'[2]Détail ventes'!$I$56</definedName>
    <definedName name="prix_prodPOC_2018">'[2]Détail ventes'!$J$56</definedName>
    <definedName name="prix_prodPOC_2019">'[2]Détail ventes'!$K$56</definedName>
    <definedName name="prix_prodPOC2020">'[2]Détail ventes'!$L$56</definedName>
    <definedName name="prix_prodVTT_2018">'[1]Ventes'!$J$107</definedName>
    <definedName name="prix_prodVTT_2019">'[1]Ventes'!$K$107</definedName>
    <definedName name="prix_prodVTT_2020">'[1]Ventes'!$L$107</definedName>
    <definedName name="produita">'[5]HYPOTHESES'!$A$30</definedName>
    <definedName name="produitd">'[5]HYPOTHESES'!$A$33</definedName>
    <definedName name="produite">'[5]HYPOTHESES'!$A$34</definedName>
    <definedName name="Projet">#REF!</definedName>
    <definedName name="Rentabilite_souhaitee">#REF!</definedName>
    <definedName name="Scénario2" hidden="1">#REF!</definedName>
    <definedName name="sellout_eu">'[1]Sell Out'!$P$3:$R$7</definedName>
    <definedName name="sellout_fr">'[1]Sell Out'!$K$3:$M$7</definedName>
    <definedName name="sellout_w">'[1]Sell Out'!$U$3:$W$7</definedName>
    <definedName name="Szenario">#REF!</definedName>
    <definedName name="Table_coefs">#REF!</definedName>
    <definedName name="Taux_emprunt">#REF!</definedName>
    <definedName name="Taux_impot_societes">#REF!</definedName>
    <definedName name="TAUXBRL">'[4]Hypothèse taux de conversion'!$B$10</definedName>
    <definedName name="TAUXCHF">'[4]Hypothèse taux de conversion'!$B$6</definedName>
    <definedName name="TAUXCHFN1">'[4]Hypothèse taux de conversion'!$C$6</definedName>
    <definedName name="TAUXDKK">'[4]Hypothèse taux de conversion'!$B$4</definedName>
    <definedName name="TAUXDKKN1">'[4]Hypothèse taux de conversion'!$C$4</definedName>
    <definedName name="TAUXGBP">'[4]Hypothèse taux de conversion'!$B$5</definedName>
    <definedName name="TAUXGBPN1">'[4]Hypothèse taux de conversion'!$C$5</definedName>
    <definedName name="TAUXMAD">'[4]Hypothèse taux de conversion'!$B$7</definedName>
    <definedName name="TAUXMADN1">'[4]Hypothèse taux de conversion'!$C$7</definedName>
    <definedName name="TAUXNOK">'[4]Hypothèse taux de conversion'!$B$8</definedName>
    <definedName name="TAUXNOKN1">'[4]Hypothèse taux de conversion'!$C$8</definedName>
    <definedName name="TM1REBUILDOPTION">1</definedName>
    <definedName name="tP1_CAP">'[1]CONFIG'!$B$71</definedName>
    <definedName name="tP1_HR">'[1]CONFIG'!$B$49</definedName>
    <definedName name="tP1_NHR">'[1]CONFIG'!$B$30</definedName>
    <definedName name="tP1_VTT">'[1]CONFIG'!$B$93</definedName>
    <definedName name="tP2_CAP">'[1]CONFIG'!$B$73</definedName>
    <definedName name="tP2_HR">'[1]CONFIG'!$B$51</definedName>
    <definedName name="tP2_NHR">'[1]CONFIG'!$B$32</definedName>
    <definedName name="tP3_CAP">'[1]CONFIG'!$B$75</definedName>
    <definedName name="tP3_HR">'[1]CONFIG'!$B$53</definedName>
    <definedName name="tProd_CAP">'[1]CONFIG'!$B$76</definedName>
    <definedName name="tProd_HR">'[1]CONFIG'!$B$54</definedName>
    <definedName name="tProd_NHR">'[1]CONFIG'!$B$33</definedName>
    <definedName name="tPROD_VTT">'[1]CONFIG'!$B$94</definedName>
    <definedName name="Valeur_de_revente">#REF!</definedName>
    <definedName name="vente_brassard_eu">'[1]DN'!$I$50</definedName>
    <definedName name="vente_brassard_w">'[1]DN'!$I$51</definedName>
    <definedName name="vente_tracker_eu">'[1]DN'!$J$50</definedName>
    <definedName name="vente_tracker_fr">'[1]DN'!$J$49</definedName>
    <definedName name="vente_tracker_w">'[1]DN'!$J$51</definedName>
    <definedName name="ventes_brassard_fr">'[1]DN'!$I$49</definedName>
    <definedName name="Z_C9993143_CBBA_42DF_8038_6F284BB92539_.wvu.Cols" hidden="1">#REF!</definedName>
  </definedNames>
  <calcPr calcId="191029"/>
  <extLst/>
</workbook>
</file>

<file path=xl/sharedStrings.xml><?xml version="1.0" encoding="utf-8"?>
<sst xmlns="http://schemas.openxmlformats.org/spreadsheetml/2006/main" count="72" uniqueCount="66">
  <si>
    <t>variable</t>
  </si>
  <si>
    <t>Pour retrouvez toutes nos ressources et templates :</t>
  </si>
  <si>
    <t>advimotion.com</t>
  </si>
  <si>
    <t xml:space="preserve">Fondateurs </t>
  </si>
  <si>
    <t xml:space="preserve">% capital </t>
  </si>
  <si>
    <t>Prix par action</t>
  </si>
  <si>
    <t xml:space="preserve">Nominal </t>
  </si>
  <si>
    <t>% capital</t>
  </si>
  <si>
    <t>BSPCE</t>
  </si>
  <si>
    <t>Utilisation du template</t>
  </si>
  <si>
    <t>Pour mieux comprendre les termes qui apparaissent sur ce modèle, n'hésitez pas à lire :</t>
  </si>
  <si>
    <t>Présentation d'Advimotion</t>
  </si>
  <si>
    <t>Complétez toutes les cases jaunes pour faire fonctionner le modèle.</t>
  </si>
  <si>
    <t>Contact</t>
  </si>
  <si>
    <t>[Nom_de_votre_entreprise]</t>
  </si>
  <si>
    <t>Investisseurs</t>
  </si>
  <si>
    <t>Prime d'émission</t>
  </si>
  <si>
    <t>Valorisation pré-money</t>
  </si>
  <si>
    <t>Valorisation post-money</t>
  </si>
  <si>
    <t xml:space="preserve">Pour retrouver toutes les opérations d'Advimotion :  </t>
  </si>
  <si>
    <t>Advimotion est un cabinet de conseil qui accompagne les startups et PME dans :</t>
  </si>
  <si>
    <t xml:space="preserve">(i) les opérations de levée de fonds, (ii) les cessions et acquisitions d'entreprises et (iii) comme DAF externalisé. </t>
  </si>
  <si>
    <t>Advimotion a accompagné des entreprises sur différentes opérations dans des secteurs variés à dominance technologique.</t>
  </si>
  <si>
    <t>Pour plus d'informations, n'hésitez pas à nous contacter :</t>
  </si>
  <si>
    <t>contact@advimotion.com</t>
  </si>
  <si>
    <t>Salariés</t>
  </si>
  <si>
    <t>Paramètres 1 : Création de la société</t>
  </si>
  <si>
    <t>Investissement envisagé</t>
  </si>
  <si>
    <t>Investissement final</t>
  </si>
  <si>
    <t># actions (arrondi)</t>
  </si>
  <si>
    <t>[Nom Salarié 2]</t>
  </si>
  <si>
    <t>[Nom Salarié 3]</t>
  </si>
  <si>
    <t>[Nom Salarié 1]</t>
  </si>
  <si>
    <t>Situation avec titres donnant accès au capital</t>
  </si>
  <si>
    <t>Total titres</t>
  </si>
  <si>
    <t>Valeur nominale :</t>
  </si>
  <si>
    <t>Répartition du capital social initiale</t>
  </si>
  <si>
    <t>[Nom Fondateur 1]</t>
  </si>
  <si>
    <t>[Nom Fondateur 2]</t>
  </si>
  <si>
    <t>[Nom Fondateur 3]</t>
  </si>
  <si>
    <t>[Nom Investisseur 1]</t>
  </si>
  <si>
    <t>[Nom Investisseur 2]</t>
  </si>
  <si>
    <t>[Nom Investisseur 3]</t>
  </si>
  <si>
    <t>[Nom Investisseur 4]</t>
  </si>
  <si>
    <t>[Nom Investisseur 5]</t>
  </si>
  <si>
    <t>[Nom Investisseur 6]</t>
  </si>
  <si>
    <t>[Nom Investisseur 7]</t>
  </si>
  <si>
    <t>[Nom Investisseur 8]</t>
  </si>
  <si>
    <t>[Nom Investisseur 9]</t>
  </si>
  <si>
    <t>[Nom Investisseur 10]</t>
  </si>
  <si>
    <t>Si vous décider d'intéresser les salariés au capital, renseignez ci-dessous (i) le nombre total de titres donnant accès au capital, (ii) le nom de chaque salarié concerné et (iii) le nombre de titres attribués à chacun d'eux.</t>
  </si>
  <si>
    <t>Nombre restant à distribuer</t>
  </si>
  <si>
    <t>Total</t>
  </si>
  <si>
    <t>Paramètres 3 l: Levée de fonds</t>
  </si>
  <si>
    <t>Pool de BSPCE restant à attribuer</t>
  </si>
  <si>
    <t>Montants investis</t>
  </si>
  <si>
    <t>Situation à l'issue de la levée de fonds</t>
  </si>
  <si>
    <t>Total actions</t>
  </si>
  <si>
    <t>Investissement</t>
  </si>
  <si>
    <t>Paramètres 2 : Intéressement des salariés</t>
  </si>
  <si>
    <t>Renseignez ci-dessous : (i) La valeur nominale envisagée et (ii) le nom et montant d'investissement envisagé de chaque fondateur.</t>
  </si>
  <si>
    <t>Renseignez ci-dessous (i) La valorisation pre-money de la société afin d'obtenir le prix par action et (ii) les noms et montants d'investissements envisagés par chaque investisseur.</t>
  </si>
  <si>
    <t>Nombre de BSPCE adoptés par les fondateurs</t>
  </si>
  <si>
    <t># Actions ordinaires</t>
  </si>
  <si>
    <t># BSPCE</t>
  </si>
  <si>
    <t># Actions ordinaires nouvelles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</si>
</sst>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#,##0\ &quot;€&quot;;[Red]\-#,##0\ &quot;€&quot;"/>
    <numFmt numFmtId="8" formatCode="#,##0.00\ &quot;€&quot;;[Red]\-#,##0.00\ &quot;€&quot;"/>
    <numFmt numFmtId="43" formatCode="_-* #,##0.00_-;\-* #,##0.00_-;_-* &quot;-&quot;??_-;_-@_-"/>
    <numFmt numFmtId="164" formatCode="_ * #,##0.00_)\ &quot;€&quot;_ ;_ * \(#,##0.00\)\ &quot;€&quot;_ ;_ * &quot;-&quot;??_)\ &quot;€&quot;_ ;_ @_ "/>
    <numFmt numFmtId="165" formatCode="_-* #,##0_-;\-* #,##0_-;_-* &quot;-&quot;??_-;_-@_-"/>
  </numFmts>
  <fonts count="28">
    <font>
      <sz val="10"/>
      <color rgb="FF00000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rgb="FF2F3A63"/>
      <name val="Arial"/>
      <family val="2"/>
    </font>
    <font>
      <b/>
      <sz val="10"/>
      <color rgb="FF2F3A63"/>
      <name val="Arial"/>
      <family val="2"/>
    </font>
    <font>
      <u val="single"/>
      <sz val="10"/>
      <color theme="10"/>
      <name val="Arial"/>
      <family val="2"/>
    </font>
    <font>
      <sz val="12"/>
      <color theme="1"/>
      <name val="Calibri"/>
      <family val="2"/>
      <scheme val="minor"/>
    </font>
    <font>
      <sz val="12"/>
      <color rgb="FF006100"/>
      <name val="Calibri"/>
      <family val="2"/>
      <scheme val="minor"/>
    </font>
    <font>
      <b/>
      <sz val="10"/>
      <color rgb="FFFF00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sz val="9"/>
      <color rgb="FF000000"/>
      <name val="Arial Narrow"/>
      <family val="2"/>
    </font>
    <font>
      <sz val="9"/>
      <color theme="0"/>
      <name val="Arial Narrow"/>
      <family val="2"/>
    </font>
    <font>
      <b/>
      <sz val="9"/>
      <color rgb="FF000000"/>
      <name val="Arial Narrow"/>
      <family val="2"/>
    </font>
    <font>
      <sz val="10"/>
      <color rgb="FF000000"/>
      <name val="Arial Narrow"/>
      <family val="2"/>
    </font>
    <font>
      <b/>
      <sz val="10"/>
      <color rgb="FF000000"/>
      <name val="Arial Narrow"/>
      <family val="2"/>
    </font>
    <font>
      <b/>
      <sz val="9"/>
      <color theme="0"/>
      <name val="Arial Narrow"/>
      <family val="2"/>
    </font>
    <font>
      <sz val="8"/>
      <name val="Arial Narrow"/>
      <family val="2"/>
    </font>
    <font>
      <sz val="8"/>
      <color rgb="FF000000"/>
      <name val="Arial Narrow"/>
      <family val="2"/>
    </font>
    <font>
      <sz val="9"/>
      <color theme="1"/>
      <name val="Arial Narrow"/>
      <family val="2"/>
    </font>
    <font>
      <b/>
      <sz val="9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0"/>
      <name val="Arial Narrow"/>
      <family val="2"/>
    </font>
    <font>
      <sz val="10"/>
      <color theme="0"/>
      <name val="Arial Narrow"/>
      <family val="2"/>
    </font>
    <font>
      <sz val="9"/>
      <name val="Arial Narrow"/>
      <family val="2"/>
    </font>
    <font>
      <b/>
      <sz val="10"/>
      <color rgb="FFFF0000"/>
      <name val="Arial Narrow"/>
      <family val="2"/>
    </font>
    <font>
      <b/>
      <i/>
      <sz val="9"/>
      <color rgb="FF000000"/>
      <name val="Arial Narrow"/>
      <family val="2"/>
    </font>
  </fonts>
  <fills count="10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04997999966144562"/>
        <bgColor indexed="64"/>
      </patternFill>
    </fill>
  </fills>
  <borders count="7">
    <border>
      <left/>
      <right/>
      <top/>
      <bottom/>
      <diagonal/>
    </border>
    <border>
      <left style="dotted"/>
      <right style="dotted"/>
      <top/>
      <bottom/>
    </border>
    <border>
      <left/>
      <right/>
      <top style="thin"/>
      <bottom/>
    </border>
    <border>
      <left/>
      <right style="thin"/>
      <top/>
      <bottom/>
    </border>
    <border>
      <left/>
      <right style="thin"/>
      <top style="thin"/>
      <bottom/>
    </border>
    <border>
      <left style="dotted"/>
      <right style="dotted"/>
      <top style="thin"/>
      <bottom/>
    </border>
    <border>
      <left style="thin"/>
      <right style="dotted"/>
      <top/>
      <bottom/>
    </border>
  </borders>
  <cellStyleXfs count="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9" fontId="2" fillId="0" borderId="0" applyFont="0" applyFill="0" applyBorder="0" applyAlignment="0" applyProtection="0"/>
    <xf numFmtId="0" fontId="6" fillId="0" borderId="0">
      <alignment/>
      <protection/>
    </xf>
    <xf numFmtId="9" fontId="6" fillId="0" borderId="0" applyFont="0" applyFill="0" applyBorder="0" applyAlignment="0" applyProtection="0"/>
    <xf numFmtId="0" fontId="7" fillId="2" borderId="0" applyNumberFormat="0" applyBorder="0" applyAlignment="0" applyProtection="0"/>
    <xf numFmtId="164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44">
    <xf numFmtId="0" fontId="0" fillId="0" borderId="0" xfId="0" applyFont="1" applyAlignment="1">
      <alignment/>
    </xf>
    <xf numFmtId="0" fontId="9" fillId="3" borderId="0" xfId="28" applyFont="1" applyFill="1" applyAlignment="1">
      <alignment horizontal="center" vertical="center"/>
      <protection/>
    </xf>
    <xf numFmtId="0" fontId="1" fillId="0" borderId="0" xfId="28" applyFont="1" applyAlignment="1">
      <alignment vertical="center"/>
      <protection/>
    </xf>
    <xf numFmtId="0" fontId="9" fillId="3" borderId="0" xfId="28" applyFont="1" applyFill="1" applyAlignment="1">
      <alignment vertical="center"/>
      <protection/>
    </xf>
    <xf numFmtId="0" fontId="1" fillId="3" borderId="0" xfId="28" applyFont="1" applyFill="1" applyAlignment="1">
      <alignment vertical="center"/>
      <protection/>
    </xf>
    <xf numFmtId="0" fontId="8" fillId="0" borderId="0" xfId="28" applyFont="1" applyAlignment="1">
      <alignment vertical="center"/>
      <protection/>
    </xf>
    <xf numFmtId="0" fontId="3" fillId="0" borderId="0" xfId="28" applyFont="1" applyAlignment="1">
      <alignment vertical="center"/>
      <protection/>
    </xf>
    <xf numFmtId="0" fontId="4" fillId="0" borderId="0" xfId="28" applyFont="1" applyAlignment="1">
      <alignment vertical="center"/>
      <protection/>
    </xf>
    <xf numFmtId="0" fontId="0" fillId="0" borderId="0" xfId="28" applyFont="1">
      <alignment/>
      <protection/>
    </xf>
    <xf numFmtId="0" fontId="10" fillId="0" borderId="0" xfId="28" applyFont="1">
      <alignment/>
      <protection/>
    </xf>
    <xf numFmtId="0" fontId="5" fillId="0" borderId="0" xfId="29" applyFont="1" applyFill="1" applyBorder="1" applyAlignment="1">
      <alignment vertical="center"/>
    </xf>
    <xf numFmtId="0" fontId="5" fillId="0" borderId="0" xfId="29" applyFont="1" applyFill="1" applyAlignment="1">
      <alignment vertical="center"/>
    </xf>
    <xf numFmtId="0" fontId="0" fillId="0" borderId="0" xfId="28" applyFont="1" applyAlignment="1">
      <alignment vertical="center"/>
      <protection/>
    </xf>
    <xf numFmtId="0" fontId="5" fillId="0" borderId="0" xfId="30" applyFont="1" applyFill="1" applyBorder="1" applyAlignment="1">
      <alignment vertical="center"/>
    </xf>
    <xf numFmtId="0" fontId="5" fillId="0" borderId="0" xfId="29" applyFont="1" applyFill="1" applyAlignment="1">
      <alignment horizontal="left" vertical="center"/>
    </xf>
    <xf numFmtId="0" fontId="5" fillId="0" borderId="0" xfId="29" applyFont="1" applyAlignment="1">
      <alignment horizontal="left" vertical="center"/>
    </xf>
    <xf numFmtId="0" fontId="5" fillId="0" borderId="0" xfId="29" applyFont="1" applyAlignment="1">
      <alignment vertical="center"/>
    </xf>
    <xf numFmtId="0" fontId="11" fillId="0" borderId="0" xfId="28" applyFont="1" applyAlignment="1">
      <alignment vertical="center"/>
      <protection/>
    </xf>
    <xf numFmtId="0" fontId="11" fillId="4" borderId="0" xfId="28" applyFont="1" applyFill="1" applyAlignment="1">
      <alignment horizontal="center" vertical="center"/>
      <protection/>
    </xf>
    <xf numFmtId="0" fontId="1" fillId="0" borderId="0" xfId="28" applyFont="1" applyAlignment="1">
      <alignment horizontal="left" vertical="center" indent="1"/>
      <protection/>
    </xf>
    <xf numFmtId="0" fontId="0" fillId="0" borderId="0" xfId="28" applyFont="1" applyAlignment="1">
      <alignment horizontal="left" vertical="center" wrapText="1"/>
      <protection/>
    </xf>
    <xf numFmtId="0" fontId="0" fillId="0" borderId="0" xfId="28" applyFont="1" applyAlignment="1">
      <alignment horizontal="center" vertical="center"/>
      <protection/>
    </xf>
    <xf numFmtId="0" fontId="12" fillId="0" borderId="0" xfId="0" applyFont="1" applyAlignment="1">
      <alignment/>
    </xf>
    <xf numFmtId="0" fontId="13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/>
    </xf>
    <xf numFmtId="0" fontId="14" fillId="5" borderId="1" xfId="0" applyFont="1" applyFill="1" applyBorder="1" applyAlignment="1">
      <alignment horizontal="right" vertical="center" wrapText="1"/>
    </xf>
    <xf numFmtId="0" fontId="14" fillId="5" borderId="1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right" vertical="center" wrapText="1"/>
    </xf>
    <xf numFmtId="8" fontId="14" fillId="6" borderId="0" xfId="0" applyNumberFormat="1" applyFont="1" applyFill="1" applyAlignment="1">
      <alignment horizontal="right" vertical="center"/>
    </xf>
    <xf numFmtId="8" fontId="15" fillId="0" borderId="0" xfId="0" applyNumberFormat="1" applyFont="1" applyAlignment="1">
      <alignment/>
    </xf>
    <xf numFmtId="8" fontId="14" fillId="7" borderId="0" xfId="0" applyNumberFormat="1" applyFont="1" applyFill="1" applyAlignment="1">
      <alignment horizontal="right" vertical="center"/>
    </xf>
    <xf numFmtId="8" fontId="12" fillId="0" borderId="0" xfId="0" applyNumberFormat="1" applyFont="1" applyFill="1" applyBorder="1" applyAlignment="1">
      <alignment/>
    </xf>
    <xf numFmtId="8" fontId="12" fillId="0" borderId="0" xfId="0" applyNumberFormat="1" applyFont="1" applyFill="1" applyBorder="1" applyAlignment="1">
      <alignment horizontal="right" vertical="center"/>
    </xf>
    <xf numFmtId="0" fontId="16" fillId="5" borderId="0" xfId="0" applyFont="1" applyFill="1" applyAlignment="1">
      <alignment vertical="center"/>
    </xf>
    <xf numFmtId="0" fontId="15" fillId="5" borderId="0" xfId="0" applyFont="1" applyFill="1" applyAlignment="1">
      <alignment horizontal="center" vertical="center"/>
    </xf>
    <xf numFmtId="0" fontId="15" fillId="5" borderId="0" xfId="0" applyFont="1" applyFill="1" applyAlignment="1">
      <alignment/>
    </xf>
    <xf numFmtId="0" fontId="15" fillId="0" borderId="0" xfId="0" applyFont="1" applyAlignment="1">
      <alignment/>
    </xf>
    <xf numFmtId="0" fontId="15" fillId="0" borderId="0" xfId="0" applyFont="1" applyFill="1" applyAlignment="1">
      <alignment/>
    </xf>
    <xf numFmtId="0" fontId="17" fillId="8" borderId="0" xfId="0" applyFont="1" applyFill="1" applyAlignment="1">
      <alignment vertical="center"/>
    </xf>
    <xf numFmtId="0" fontId="16" fillId="8" borderId="0" xfId="0" applyFont="1" applyFill="1" applyAlignment="1">
      <alignment/>
    </xf>
    <xf numFmtId="0" fontId="16" fillId="0" borderId="0" xfId="0" applyFont="1" applyAlignment="1">
      <alignment/>
    </xf>
    <xf numFmtId="0" fontId="17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5" fillId="0" borderId="0" xfId="0" applyFont="1" applyAlignment="1">
      <alignment horizontal="left" vertical="center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Border="1" applyAlignment="1">
      <alignment vertical="center" wrapText="1"/>
    </xf>
    <xf numFmtId="0" fontId="18" fillId="0" borderId="0" xfId="0" applyFont="1" applyFill="1" applyAlignment="1">
      <alignment vertical="top" wrapText="1"/>
    </xf>
    <xf numFmtId="0" fontId="20" fillId="0" borderId="0" xfId="0" applyFont="1" applyBorder="1" applyAlignment="1">
      <alignment vertical="center"/>
    </xf>
    <xf numFmtId="0" fontId="15" fillId="0" borderId="0" xfId="0" applyFont="1" applyBorder="1" applyAlignment="1">
      <alignment/>
    </xf>
    <xf numFmtId="165" fontId="14" fillId="0" borderId="0" xfId="0" applyNumberFormat="1" applyFont="1" applyFill="1" applyBorder="1" applyAlignment="1">
      <alignment horizontal="right" vertical="center"/>
    </xf>
    <xf numFmtId="165" fontId="14" fillId="6" borderId="0" xfId="0" applyNumberFormat="1" applyFont="1" applyFill="1" applyBorder="1" applyAlignment="1">
      <alignment horizontal="right" vertical="center"/>
    </xf>
    <xf numFmtId="0" fontId="12" fillId="0" borderId="0" xfId="0" applyFont="1" applyAlignment="1">
      <alignment vertical="center"/>
    </xf>
    <xf numFmtId="6" fontId="14" fillId="0" borderId="0" xfId="0" applyNumberFormat="1" applyFont="1" applyFill="1" applyAlignment="1">
      <alignment horizontal="right" vertical="center"/>
    </xf>
    <xf numFmtId="0" fontId="12" fillId="0" borderId="2" xfId="0" applyFont="1" applyFill="1" applyBorder="1" applyAlignment="1">
      <alignment/>
    </xf>
    <xf numFmtId="0" fontId="15" fillId="0" borderId="2" xfId="0" applyFont="1" applyBorder="1" applyAlignment="1">
      <alignment/>
    </xf>
    <xf numFmtId="165" fontId="14" fillId="0" borderId="2" xfId="0" applyNumberFormat="1" applyFont="1" applyFill="1" applyBorder="1" applyAlignment="1">
      <alignment horizontal="right" vertical="center"/>
    </xf>
    <xf numFmtId="165" fontId="14" fillId="6" borderId="2" xfId="0" applyNumberFormat="1" applyFont="1" applyFill="1" applyBorder="1" applyAlignment="1">
      <alignment horizontal="right" vertical="center"/>
    </xf>
    <xf numFmtId="6" fontId="12" fillId="0" borderId="0" xfId="0" applyNumberFormat="1" applyFont="1" applyFill="1" applyBorder="1" applyAlignment="1">
      <alignment/>
    </xf>
    <xf numFmtId="6" fontId="12" fillId="0" borderId="0" xfId="0" applyNumberFormat="1" applyFont="1" applyFill="1" applyAlignment="1">
      <alignment/>
    </xf>
    <xf numFmtId="0" fontId="12" fillId="0" borderId="0" xfId="0" applyFont="1" applyFill="1" applyBorder="1" applyAlignment="1">
      <alignment/>
    </xf>
    <xf numFmtId="165" fontId="14" fillId="0" borderId="0" xfId="0" applyNumberFormat="1" applyFont="1" applyFill="1" applyAlignment="1">
      <alignment horizontal="right" vertical="center"/>
    </xf>
    <xf numFmtId="165" fontId="14" fillId="6" borderId="0" xfId="0" applyNumberFormat="1" applyFont="1" applyFill="1" applyAlignment="1">
      <alignment horizontal="right" vertical="center"/>
    </xf>
    <xf numFmtId="8" fontId="12" fillId="0" borderId="0" xfId="0" applyNumberFormat="1" applyFont="1" applyFill="1" applyAlignment="1">
      <alignment horizontal="right" vertical="center"/>
    </xf>
    <xf numFmtId="8" fontId="12" fillId="0" borderId="0" xfId="0" applyNumberFormat="1" applyFont="1" applyFill="1" applyBorder="1" applyAlignment="1">
      <alignment vertical="center"/>
    </xf>
    <xf numFmtId="8" fontId="12" fillId="0" borderId="0" xfId="0" applyNumberFormat="1" applyFont="1" applyFill="1" applyAlignment="1">
      <alignment vertical="center"/>
    </xf>
    <xf numFmtId="0" fontId="21" fillId="0" borderId="2" xfId="0" applyFont="1" applyBorder="1" applyAlignment="1">
      <alignment vertical="center"/>
    </xf>
    <xf numFmtId="165" fontId="12" fillId="0" borderId="2" xfId="0" applyNumberFormat="1" applyFont="1" applyFill="1" applyBorder="1" applyAlignment="1">
      <alignment horizontal="right" vertical="center"/>
    </xf>
    <xf numFmtId="6" fontId="12" fillId="0" borderId="0" xfId="0" applyNumberFormat="1" applyFont="1" applyFill="1" applyBorder="1" applyAlignment="1">
      <alignment vertical="center"/>
    </xf>
    <xf numFmtId="6" fontId="12" fillId="0" borderId="0" xfId="0" applyNumberFormat="1" applyFont="1" applyFill="1" applyAlignment="1">
      <alignment vertical="center"/>
    </xf>
    <xf numFmtId="0" fontId="15" fillId="0" borderId="0" xfId="0" applyFont="1" applyFill="1" applyBorder="1" applyAlignment="1">
      <alignment/>
    </xf>
    <xf numFmtId="6" fontId="14" fillId="6" borderId="0" xfId="0" applyNumberFormat="1" applyFont="1" applyFill="1" applyAlignment="1">
      <alignment vertical="center"/>
    </xf>
    <xf numFmtId="0" fontId="20" fillId="0" borderId="0" xfId="0" applyFont="1" applyFill="1" applyBorder="1" applyAlignment="1">
      <alignment vertical="center"/>
    </xf>
    <xf numFmtId="165" fontId="14" fillId="7" borderId="0" xfId="0" applyNumberFormat="1" applyFont="1" applyFill="1" applyBorder="1" applyAlignment="1">
      <alignment horizontal="right" vertical="center"/>
    </xf>
    <xf numFmtId="0" fontId="22" fillId="0" borderId="0" xfId="0" applyFont="1" applyBorder="1" applyAlignment="1">
      <alignment horizontal="left" vertical="center"/>
    </xf>
    <xf numFmtId="3" fontId="22" fillId="0" borderId="0" xfId="0" applyNumberFormat="1" applyFont="1" applyBorder="1" applyAlignment="1">
      <alignment horizontal="right" vertical="center"/>
    </xf>
    <xf numFmtId="0" fontId="16" fillId="0" borderId="0" xfId="0" applyFont="1" applyFill="1" applyAlignment="1">
      <alignment/>
    </xf>
    <xf numFmtId="0" fontId="17" fillId="0" borderId="0" xfId="0" applyFont="1" applyFill="1" applyBorder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14" fillId="0" borderId="1" xfId="0" applyFont="1" applyFill="1" applyBorder="1" applyAlignment="1">
      <alignment horizontal="right" vertical="center" wrapText="1"/>
    </xf>
    <xf numFmtId="0" fontId="12" fillId="0" borderId="1" xfId="0" applyFont="1" applyFill="1" applyBorder="1" applyAlignment="1">
      <alignment horizontal="right" vertical="center" wrapText="1"/>
    </xf>
    <xf numFmtId="165" fontId="12" fillId="0" borderId="1" xfId="27" applyNumberFormat="1" applyFont="1" applyBorder="1" applyAlignment="1">
      <alignment horizontal="right"/>
    </xf>
    <xf numFmtId="0" fontId="12" fillId="0" borderId="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right" vertical="center" wrapText="1"/>
    </xf>
    <xf numFmtId="0" fontId="12" fillId="0" borderId="1" xfId="0" applyFont="1" applyFill="1" applyBorder="1" applyAlignment="1">
      <alignment horizontal="right"/>
    </xf>
    <xf numFmtId="0" fontId="15" fillId="0" borderId="0" xfId="0" applyFont="1" applyFill="1" applyBorder="1" applyAlignment="1">
      <alignment vertical="center" textRotation="255"/>
    </xf>
    <xf numFmtId="0" fontId="12" fillId="5" borderId="0" xfId="0" applyFont="1" applyFill="1" applyBorder="1" applyAlignment="1">
      <alignment/>
    </xf>
    <xf numFmtId="0" fontId="12" fillId="5" borderId="3" xfId="0" applyFont="1" applyFill="1" applyBorder="1" applyAlignment="1">
      <alignment/>
    </xf>
    <xf numFmtId="0" fontId="15" fillId="0" borderId="1" xfId="0" applyFont="1" applyFill="1" applyBorder="1" applyAlignment="1">
      <alignment horizontal="right"/>
    </xf>
    <xf numFmtId="0" fontId="15" fillId="5" borderId="1" xfId="0" applyFont="1" applyFill="1" applyBorder="1" applyAlignment="1">
      <alignment horizontal="right"/>
    </xf>
    <xf numFmtId="0" fontId="12" fillId="0" borderId="1" xfId="0" applyFont="1" applyBorder="1" applyAlignment="1">
      <alignment horizontal="right"/>
    </xf>
    <xf numFmtId="0" fontId="12" fillId="5" borderId="1" xfId="0" applyFont="1" applyFill="1" applyBorder="1" applyAlignment="1">
      <alignment horizontal="right"/>
    </xf>
    <xf numFmtId="6" fontId="12" fillId="0" borderId="1" xfId="0" applyNumberFormat="1" applyFont="1" applyBorder="1" applyAlignment="1">
      <alignment horizontal="center"/>
    </xf>
    <xf numFmtId="0" fontId="12" fillId="0" borderId="0" xfId="0" applyFont="1" applyBorder="1" applyAlignment="1">
      <alignment/>
    </xf>
    <xf numFmtId="0" fontId="12" fillId="6" borderId="3" xfId="0" applyFont="1" applyFill="1" applyBorder="1" applyAlignment="1">
      <alignment/>
    </xf>
    <xf numFmtId="6" fontId="12" fillId="6" borderId="1" xfId="0" applyNumberFormat="1" applyFont="1" applyFill="1" applyBorder="1" applyAlignment="1">
      <alignment horizontal="right" vertical="center"/>
    </xf>
    <xf numFmtId="10" fontId="12" fillId="5" borderId="1" xfId="26" applyNumberFormat="1" applyFont="1" applyFill="1" applyBorder="1" applyAlignment="1">
      <alignment horizontal="right"/>
    </xf>
    <xf numFmtId="165" fontId="12" fillId="0" borderId="1" xfId="0" applyNumberFormat="1" applyFont="1" applyFill="1" applyBorder="1" applyAlignment="1">
      <alignment horizontal="right" vertical="center"/>
    </xf>
    <xf numFmtId="6" fontId="12" fillId="9" borderId="1" xfId="0" applyNumberFormat="1" applyFont="1" applyFill="1" applyBorder="1" applyAlignment="1">
      <alignment horizontal="right" vertical="center"/>
    </xf>
    <xf numFmtId="165" fontId="12" fillId="9" borderId="1" xfId="27" applyNumberFormat="1" applyFont="1" applyFill="1" applyBorder="1" applyAlignment="1">
      <alignment horizontal="right"/>
    </xf>
    <xf numFmtId="6" fontId="12" fillId="9" borderId="1" xfId="0" applyNumberFormat="1" applyFont="1" applyFill="1" applyBorder="1" applyAlignment="1">
      <alignment horizontal="center"/>
    </xf>
    <xf numFmtId="165" fontId="12" fillId="0" borderId="0" xfId="27" applyNumberFormat="1" applyFont="1" applyFill="1" applyBorder="1" applyAlignment="1">
      <alignment horizontal="right"/>
    </xf>
    <xf numFmtId="165" fontId="25" fillId="0" borderId="1" xfId="27" applyNumberFormat="1" applyFont="1" applyFill="1" applyBorder="1" applyAlignment="1">
      <alignment horizontal="right"/>
    </xf>
    <xf numFmtId="0" fontId="12" fillId="0" borderId="3" xfId="0" applyFont="1" applyBorder="1" applyAlignment="1">
      <alignment/>
    </xf>
    <xf numFmtId="0" fontId="15" fillId="0" borderId="1" xfId="0" applyFont="1" applyBorder="1" applyAlignment="1">
      <alignment horizontal="right"/>
    </xf>
    <xf numFmtId="165" fontId="15" fillId="0" borderId="1" xfId="27" applyNumberFormat="1" applyFont="1" applyBorder="1" applyAlignment="1">
      <alignment horizontal="right"/>
    </xf>
    <xf numFmtId="165" fontId="14" fillId="0" borderId="1" xfId="0" applyNumberFormat="1" applyFont="1" applyFill="1" applyBorder="1" applyAlignment="1">
      <alignment horizontal="right" vertical="center"/>
    </xf>
    <xf numFmtId="9" fontId="12" fillId="5" borderId="1" xfId="26" applyFont="1" applyFill="1" applyBorder="1" applyAlignment="1">
      <alignment horizontal="right"/>
    </xf>
    <xf numFmtId="165" fontId="15" fillId="0" borderId="0" xfId="27" applyNumberFormat="1" applyFont="1" applyFill="1" applyBorder="1" applyAlignment="1">
      <alignment horizontal="center"/>
    </xf>
    <xf numFmtId="165" fontId="12" fillId="0" borderId="1" xfId="27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vertical="center"/>
    </xf>
    <xf numFmtId="0" fontId="15" fillId="9" borderId="1" xfId="0" applyFont="1" applyFill="1" applyBorder="1" applyAlignment="1">
      <alignment horizontal="right"/>
    </xf>
    <xf numFmtId="165" fontId="15" fillId="9" borderId="1" xfId="27" applyNumberFormat="1" applyFont="1" applyFill="1" applyBorder="1" applyAlignment="1">
      <alignment horizontal="right"/>
    </xf>
    <xf numFmtId="0" fontId="12" fillId="9" borderId="1" xfId="0" applyFont="1" applyFill="1" applyBorder="1" applyAlignment="1">
      <alignment horizontal="right"/>
    </xf>
    <xf numFmtId="165" fontId="14" fillId="9" borderId="1" xfId="0" applyNumberFormat="1" applyFont="1" applyFill="1" applyBorder="1" applyAlignment="1">
      <alignment horizontal="right" vertical="center"/>
    </xf>
    <xf numFmtId="8" fontId="12" fillId="0" borderId="1" xfId="0" applyNumberFormat="1" applyFont="1" applyBorder="1" applyAlignment="1">
      <alignment horizontal="center"/>
    </xf>
    <xf numFmtId="165" fontId="15" fillId="0" borderId="1" xfId="27" applyNumberFormat="1" applyFont="1" applyFill="1" applyBorder="1" applyAlignment="1">
      <alignment horizontal="right"/>
    </xf>
    <xf numFmtId="8" fontId="15" fillId="0" borderId="1" xfId="27" applyNumberFormat="1" applyFont="1" applyBorder="1" applyAlignment="1">
      <alignment horizontal="center"/>
    </xf>
    <xf numFmtId="3" fontId="12" fillId="0" borderId="1" xfId="0" applyNumberFormat="1" applyFont="1" applyFill="1" applyBorder="1" applyAlignment="1">
      <alignment horizontal="right"/>
    </xf>
    <xf numFmtId="8" fontId="15" fillId="9" borderId="1" xfId="0" applyNumberFormat="1" applyFont="1" applyFill="1" applyBorder="1" applyAlignment="1">
      <alignment horizontal="right"/>
    </xf>
    <xf numFmtId="0" fontId="15" fillId="0" borderId="0" xfId="0" applyFont="1" applyFill="1" applyBorder="1" applyAlignment="1">
      <alignment horizontal="right"/>
    </xf>
    <xf numFmtId="3" fontId="12" fillId="0" borderId="1" xfId="0" applyNumberFormat="1" applyFont="1" applyBorder="1" applyAlignment="1">
      <alignment horizontal="right"/>
    </xf>
    <xf numFmtId="8" fontId="12" fillId="0" borderId="1" xfId="27" applyNumberFormat="1" applyFont="1" applyFill="1" applyBorder="1" applyAlignment="1">
      <alignment horizontal="center"/>
    </xf>
    <xf numFmtId="165" fontId="12" fillId="0" borderId="0" xfId="27" applyNumberFormat="1" applyFont="1" applyFill="1" applyBorder="1" applyAlignment="1">
      <alignment horizontal="center"/>
    </xf>
    <xf numFmtId="0" fontId="27" fillId="0" borderId="3" xfId="0" applyFont="1" applyBorder="1" applyAlignment="1">
      <alignment horizontal="right"/>
    </xf>
    <xf numFmtId="0" fontId="14" fillId="0" borderId="4" xfId="0" applyFont="1" applyBorder="1" applyAlignment="1">
      <alignment horizontal="right"/>
    </xf>
    <xf numFmtId="6" fontId="14" fillId="0" borderId="5" xfId="0" applyNumberFormat="1" applyFont="1" applyBorder="1" applyAlignment="1">
      <alignment horizontal="right"/>
    </xf>
    <xf numFmtId="165" fontId="14" fillId="0" borderId="5" xfId="27" applyNumberFormat="1" applyFont="1" applyBorder="1" applyAlignment="1">
      <alignment horizontal="right"/>
    </xf>
    <xf numFmtId="9" fontId="14" fillId="5" borderId="5" xfId="0" applyNumberFormat="1" applyFont="1" applyFill="1" applyBorder="1" applyAlignment="1">
      <alignment horizontal="right"/>
    </xf>
    <xf numFmtId="0" fontId="16" fillId="0" borderId="0" xfId="0" applyFont="1" applyBorder="1" applyAlignment="1">
      <alignment/>
    </xf>
    <xf numFmtId="165" fontId="14" fillId="0" borderId="5" xfId="0" applyNumberFormat="1" applyFont="1" applyBorder="1" applyAlignment="1">
      <alignment horizontal="right"/>
    </xf>
    <xf numFmtId="8" fontId="14" fillId="0" borderId="5" xfId="0" applyNumberFormat="1" applyFont="1" applyBorder="1" applyAlignment="1">
      <alignment horizontal="center"/>
    </xf>
    <xf numFmtId="165" fontId="14" fillId="0" borderId="0" xfId="27" applyNumberFormat="1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Fill="1" applyAlignment="1">
      <alignment horizontal="center"/>
    </xf>
    <xf numFmtId="0" fontId="15" fillId="0" borderId="6" xfId="0" applyFont="1" applyFill="1" applyBorder="1" applyAlignment="1">
      <alignment/>
    </xf>
    <xf numFmtId="0" fontId="14" fillId="0" borderId="6" xfId="0" applyFont="1" applyFill="1" applyBorder="1" applyAlignment="1">
      <alignment horizontal="right"/>
    </xf>
    <xf numFmtId="8" fontId="15" fillId="0" borderId="1" xfId="27" applyNumberFormat="1" applyFont="1" applyFill="1" applyBorder="1" applyAlignment="1">
      <alignment horizontal="center"/>
    </xf>
    <xf numFmtId="165" fontId="14" fillId="0" borderId="1" xfId="0" applyNumberFormat="1" applyFont="1" applyBorder="1" applyAlignment="1">
      <alignment horizontal="right"/>
    </xf>
    <xf numFmtId="0" fontId="17" fillId="8" borderId="0" xfId="0" applyFont="1" applyFill="1" applyBorder="1" applyAlignment="1">
      <alignment horizontal="center" vertical="center"/>
    </xf>
    <xf numFmtId="0" fontId="23" fillId="8" borderId="0" xfId="0" applyFont="1" applyFill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25" fillId="0" borderId="0" xfId="0" applyFont="1" applyFill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</cellXfs>
  <cellStyles count="1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Pourcentage 2" xfId="21"/>
    <cellStyle name="Normal 3" xfId="22"/>
    <cellStyle name="Pourcentage 4 2" xfId="23"/>
    <cellStyle name="Satisfaisant 2" xfId="24"/>
    <cellStyle name="Monétaire 3" xfId="25"/>
    <cellStyle name="Pourcentage" xfId="26"/>
    <cellStyle name="Milliers" xfId="27"/>
    <cellStyle name="Normal 2 2" xfId="28"/>
    <cellStyle name="Lien hypertexte 2" xfId="29"/>
    <cellStyle name="Lien hypertexte" xfId="3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6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57150</xdr:colOff>
      <xdr:row>28</xdr:row>
      <xdr:rowOff>28575</xdr:rowOff>
    </xdr:from>
    <xdr:ext cx="228600" cy="190500"/>
    <xdr:pic>
      <xdr:nvPicPr>
        <xdr:cNvPr id="3" name="image2.png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62575" y="4562475"/>
          <a:ext cx="2286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19050</xdr:colOff>
      <xdr:row>29</xdr:row>
      <xdr:rowOff>133350</xdr:rowOff>
    </xdr:from>
    <xdr:ext cx="247650" cy="247650"/>
    <xdr:pic>
      <xdr:nvPicPr>
        <xdr:cNvPr id="4" name="Image 8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24475" y="4829175"/>
          <a:ext cx="247650" cy="24765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3</xdr:col>
      <xdr:colOff>1438275</xdr:colOff>
      <xdr:row>28</xdr:row>
      <xdr:rowOff>28575</xdr:rowOff>
    </xdr:from>
    <xdr:ext cx="209550" cy="219075"/>
    <xdr:pic>
      <xdr:nvPicPr>
        <xdr:cNvPr id="5" name="Image 9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05200" y="4562475"/>
          <a:ext cx="209550" cy="219075"/>
        </a:xfrm>
        <a:prstGeom prst="rect">
          <a:avLst/>
        </a:prstGeom>
        <a:ln>
          <a:noFill/>
        </a:ln>
      </xdr:spPr>
    </xdr:pic>
    <xdr:clientData/>
  </xdr:oneCellAnchor>
  <xdr:twoCellAnchor editAs="oneCell">
    <xdr:from>
      <xdr:col>2</xdr:col>
      <xdr:colOff>19050</xdr:colOff>
      <xdr:row>2</xdr:row>
      <xdr:rowOff>9525</xdr:rowOff>
    </xdr:from>
    <xdr:to>
      <xdr:col>3</xdr:col>
      <xdr:colOff>209550</xdr:colOff>
      <xdr:row>6</xdr:row>
      <xdr:rowOff>0</xdr:rowOff>
    </xdr:to>
    <xdr:pic>
      <xdr:nvPicPr>
        <xdr:cNvPr id="8" name="Imag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81025" y="333375"/>
          <a:ext cx="1695450" cy="6381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1419225</xdr:colOff>
      <xdr:row>30</xdr:row>
      <xdr:rowOff>0</xdr:rowOff>
    </xdr:from>
    <xdr:to>
      <xdr:col>3</xdr:col>
      <xdr:colOff>1609725</xdr:colOff>
      <xdr:row>31</xdr:row>
      <xdr:rowOff>19050</xdr:rowOff>
    </xdr:to>
    <xdr:pic>
      <xdr:nvPicPr>
        <xdr:cNvPr id="10" name="Image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486150" y="4857750"/>
          <a:ext cx="190500" cy="1809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409575</xdr:colOff>
      <xdr:row>1</xdr:row>
      <xdr:rowOff>28575</xdr:rowOff>
    </xdr:from>
    <xdr:to>
      <xdr:col>24</xdr:col>
      <xdr:colOff>0</xdr:colOff>
      <xdr:row>1</xdr:row>
      <xdr:rowOff>409575</xdr:rowOff>
    </xdr:to>
    <xdr:pic>
      <xdr:nvPicPr>
        <xdr:cNvPr id="7" name="Image 6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49375" y="190500"/>
          <a:ext cx="1038225" cy="381000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johan\Dropbox%20(RAIZERS)\Raizers%20-%20Projets%20en%20financement\Startups\ShapeHeart\Audit\Finance\Projections\BP%20Shapeheart%202018%20-%2005032018%20V26%20bis%20-%20sans%20pre&#770;t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jorsi\Dropbox%20(RAIZERS)\Raizers%20-%20Projets%20en%20audit\France\Startups\ShapeHeart\Audit\Finance\Projections\BP%20Simplifi&#233;%202017%20v4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irection_Filiales\Fusions%20&amp;%20Acquisitions\Docs%20g&#233;n&#233;raux%20M&amp;A\Templates\Trading%20multiples%20template\Trading%20multiples%20-%20Infinancials%20-%2007%20June%20201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jorsi\Downloads\DCFs%20Filiales%202016%20v7%20pb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jorsi\Dropbox%20(RAIZERS)\Raizers%20-%20Projets%20en%20audit\France\Startups\Otzii\Audit\Finance\FinC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FIG"/>
      <sheetName val="M18"/>
      <sheetName val="M19"/>
      <sheetName val="M20"/>
      <sheetName val="Ventes"/>
      <sheetName val="Sell Out"/>
      <sheetName val="D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VENTES 2017-2018"/>
      <sheetName val="BP consolidé"/>
      <sheetName val="Projection des ventes"/>
      <sheetName val="&gt;&gt;&gt;"/>
      <sheetName val="Détail distrib !"/>
      <sheetName val="BP 2017"/>
      <sheetName val="Stock &amp; CA"/>
      <sheetName val="Prod &amp; Logistique"/>
      <sheetName val="Justif Charges"/>
      <sheetName val="Tréso"/>
      <sheetName val="Cash Burn"/>
      <sheetName val="Détail ventes"/>
      <sheetName val="Détail Distri"/>
      <sheetName val="Détail DN"/>
      <sheetName val="Frais Logistique"/>
      <sheetName val="Head Count"/>
      <sheetName val="Marge 17"/>
      <sheetName val="Marge 18"/>
      <sheetName val="Marge 19"/>
      <sheetName val="Marge 20"/>
      <sheetName val="CONFIG"/>
    </sheetNames>
    <sheetDataSet>
      <sheetData sheetId="0" refreshError="1"/>
      <sheetData sheetId="1" refreshError="1"/>
      <sheetData sheetId="2" refreshError="1"/>
      <sheetData sheetId="3">
        <row r="30">
          <cell r="R30" t="str">
            <v>Retail Europe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2">
          <cell r="I12">
            <v>7.820512820512821</v>
          </cell>
        </row>
        <row r="56">
          <cell r="I56">
            <v>2.5641025641025643</v>
          </cell>
          <cell r="J56">
            <v>2.173913043478261</v>
          </cell>
          <cell r="K56">
            <v>2</v>
          </cell>
          <cell r="L56">
            <v>2</v>
          </cell>
        </row>
        <row r="69">
          <cell r="D69">
            <v>16.625</v>
          </cell>
          <cell r="E69">
            <v>16.625</v>
          </cell>
          <cell r="F69">
            <v>16.625</v>
          </cell>
        </row>
        <row r="78">
          <cell r="I78">
            <v>16.923076923076923</v>
          </cell>
          <cell r="L78">
            <v>11.478260869565217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>
        <row r="2">
          <cell r="G2">
            <v>2.67</v>
          </cell>
        </row>
        <row r="6">
          <cell r="G6">
            <v>6.675</v>
          </cell>
        </row>
        <row r="20">
          <cell r="G20">
            <v>6.243750000000001</v>
          </cell>
        </row>
        <row r="24">
          <cell r="G24">
            <v>12.49375</v>
          </cell>
        </row>
        <row r="28">
          <cell r="G28">
            <v>2.49375</v>
          </cell>
        </row>
        <row r="32">
          <cell r="G32">
            <v>8.74375</v>
          </cell>
        </row>
      </sheetData>
      <sheetData sheetId="18">
        <row r="2">
          <cell r="G2">
            <v>2.015</v>
          </cell>
        </row>
        <row r="36">
          <cell r="G36">
            <v>2.16125</v>
          </cell>
        </row>
      </sheetData>
      <sheetData sheetId="19">
        <row r="2">
          <cell r="G2">
            <v>1.8599999999999999</v>
          </cell>
        </row>
        <row r="36">
          <cell r="G36">
            <v>1.9949999999999999</v>
          </cell>
        </row>
      </sheetData>
      <sheetData sheetId="20">
        <row r="2">
          <cell r="G2">
            <v>1.68</v>
          </cell>
        </row>
        <row r="36">
          <cell r="G36">
            <v>1.9949999999999999</v>
          </cell>
        </row>
      </sheetData>
      <sheetData sheetId="21">
        <row r="15">
          <cell r="B15">
            <v>0.43</v>
          </cell>
        </row>
        <row r="27">
          <cell r="B27">
            <v>0.3</v>
          </cell>
        </row>
        <row r="28">
          <cell r="B28">
            <v>0.7</v>
          </cell>
        </row>
        <row r="29">
          <cell r="B29">
            <v>45</v>
          </cell>
        </row>
        <row r="44">
          <cell r="B44">
            <v>0.5</v>
          </cell>
        </row>
        <row r="45">
          <cell r="B45">
            <v>0.5</v>
          </cell>
        </row>
        <row r="46">
          <cell r="B46">
            <v>60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rading multiples"/>
      <sheetName val="Source"/>
      <sheetName val="Excel Output"/>
    </sheetNames>
    <sheetDataSet>
      <sheetData sheetId="0">
        <row r="1">
          <cell r="BM1">
            <v>3</v>
          </cell>
          <cell r="BN1">
            <v>2</v>
          </cell>
        </row>
      </sheetData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ynthèse"/>
      <sheetName val="Hypothèse taux de conversion"/>
      <sheetName val="WACCs"/>
      <sheetName val="Hypothèses marché"/>
      <sheetName val="Dettes nette &amp; VNC Titres"/>
      <sheetName val="Groupe Loxam conso"/>
      <sheetName val="Sous total France"/>
      <sheetName val="Sous total International"/>
      <sheetName val="Loxam SAS"/>
      <sheetName val="Power"/>
      <sheetName val="Module"/>
      <sheetName val="Alquiler"/>
      <sheetName val="Loxam BV"/>
      <sheetName val="Workx"/>
      <sheetName val="Irlande"/>
      <sheetName val="Allemagne"/>
      <sheetName val="Belgique Luxembourg"/>
      <sheetName val="UK"/>
      <sheetName val="Suisse"/>
      <sheetName val="Danemark AS"/>
      <sheetName val="Norvège"/>
      <sheetName val="Maroc"/>
      <sheetName val="Degraus"/>
      <sheetName val="borne fin"/>
      <sheetName val="Sous Conso Loxam BV + Workx"/>
      <sheetName val="Sous Conso Danemark"/>
    </sheetNames>
    <sheetDataSet>
      <sheetData sheetId="0"/>
      <sheetData sheetId="1">
        <row r="4">
          <cell r="B4">
            <v>7.46</v>
          </cell>
          <cell r="C4">
            <v>7.44747</v>
          </cell>
        </row>
        <row r="5">
          <cell r="B5">
            <v>0.85</v>
          </cell>
          <cell r="C5">
            <v>0.80218</v>
          </cell>
        </row>
        <row r="6">
          <cell r="B6">
            <v>1.1</v>
          </cell>
          <cell r="C6">
            <v>1.09366</v>
          </cell>
        </row>
        <row r="7">
          <cell r="B7">
            <v>11.4</v>
          </cell>
          <cell r="C7">
            <v>10.87683</v>
          </cell>
        </row>
        <row r="8">
          <cell r="B8">
            <v>9</v>
          </cell>
          <cell r="C8">
            <v>9.3784</v>
          </cell>
        </row>
        <row r="10">
          <cell r="B10">
            <v>3.37</v>
          </cell>
        </row>
        <row r="12">
          <cell r="B12">
            <v>42735</v>
          </cell>
        </row>
        <row r="13">
          <cell r="B13">
            <v>42369</v>
          </cell>
        </row>
      </sheetData>
      <sheetData sheetId="2">
        <row r="142">
          <cell r="L142">
            <v>0.0648083375</v>
          </cell>
        </row>
      </sheetData>
      <sheetData sheetId="3">
        <row r="23">
          <cell r="K23">
            <v>1.082943</v>
          </cell>
        </row>
      </sheetData>
      <sheetData sheetId="4">
        <row r="12">
          <cell r="C12">
            <v>16909.59</v>
          </cell>
        </row>
      </sheetData>
      <sheetData sheetId="5">
        <row r="66">
          <cell r="C66" t="str">
            <v>JANVIER 2016 RAPPEL</v>
          </cell>
        </row>
      </sheetData>
      <sheetData sheetId="6"/>
      <sheetData sheetId="7"/>
      <sheetData sheetId="8"/>
      <sheetData sheetId="9"/>
      <sheetData sheetId="10"/>
      <sheetData sheetId="11">
        <row r="66">
          <cell r="C66" t="str">
            <v>JANUARY 2016 (reminder)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VOTRE GUIDE"/>
      <sheetName val="SOMMAIRE"/>
      <sheetName val="INVEST(1)"/>
      <sheetName val="INVEST(2)"/>
      <sheetName val="FINANC."/>
      <sheetName val="CA"/>
      <sheetName val="progression commandes "/>
      <sheetName val="F.FIXES"/>
      <sheetName val="PERSONNEL"/>
      <sheetName val="RESULT."/>
      <sheetName val="HYPOTHESES"/>
      <sheetName val="TAXES"/>
      <sheetName val="BILAN"/>
      <sheetName val="PLAN FIN."/>
      <sheetName val="TRESO an 1"/>
      <sheetName val="EMPRUNT"/>
      <sheetName val="BFR"/>
      <sheetName val="Données"/>
      <sheetName val="Forecast 10 ans "/>
      <sheetName val="ca 10 années "/>
      <sheetName val="éléments de gestion "/>
      <sheetName val="TRI "/>
      <sheetName val="Module1"/>
      <sheetName val="Autres charges charges externes"/>
      <sheetName val="autres achats "/>
      <sheetName val="Feuil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30">
          <cell r="A30" t="str">
            <v>recette globale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advimotion.com/" TargetMode="External" /><Relationship Id="rId2" Type="http://schemas.openxmlformats.org/officeDocument/2006/relationships/hyperlink" Target="mailto:contact@advimotion.com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D320A1-7902-4B5E-82CB-0B223723CF22}">
  <sheetPr>
    <outlinePr summaryBelow="0" summaryRight="0"/>
  </sheetPr>
  <dimension ref="A1:J34"/>
  <sheetViews>
    <sheetView showGridLines="0" tabSelected="1" workbookViewId="0" topLeftCell="A1">
      <selection activeCell="E26" sqref="E26"/>
    </sheetView>
  </sheetViews>
  <sheetFormatPr defaultColWidth="14.421875" defaultRowHeight="12.75"/>
  <cols>
    <col min="1" max="1" width="5.8515625" style="8" customWidth="1"/>
    <col min="2" max="2" width="2.57421875" style="8" customWidth="1"/>
    <col min="3" max="3" width="22.57421875" style="8" customWidth="1"/>
    <col min="4" max="4" width="24.28125" style="8" customWidth="1"/>
    <col min="5" max="5" width="13.00390625" style="8" customWidth="1"/>
    <col min="6" max="6" width="11.28125" style="8" customWidth="1"/>
    <col min="7" max="7" width="4.57421875" style="8" customWidth="1"/>
    <col min="8" max="8" width="14.421875" style="8" customWidth="1"/>
    <col min="9" max="9" width="11.7109375" style="8" customWidth="1"/>
    <col min="10" max="16384" width="14.421875" style="8" customWidth="1"/>
  </cols>
  <sheetData>
    <row r="1" spans="1:10" s="12" customFormat="1" ht="12.75">
      <c r="A1" s="1">
        <v>1</v>
      </c>
      <c r="B1" s="2"/>
      <c r="C1" s="3" t="s">
        <v>11</v>
      </c>
      <c r="D1" s="4"/>
      <c r="E1" s="4"/>
      <c r="F1" s="4"/>
      <c r="G1" s="4"/>
      <c r="H1" s="4"/>
      <c r="I1" s="4"/>
      <c r="J1" s="4"/>
    </row>
    <row r="2" spans="1:10" ht="12.7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2.7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2.75">
      <c r="A4" s="2"/>
      <c r="B4" s="2"/>
      <c r="C4" s="5"/>
      <c r="D4" s="2"/>
      <c r="E4" s="2"/>
      <c r="F4" s="2"/>
      <c r="G4" s="2"/>
      <c r="H4" s="2"/>
      <c r="I4" s="2"/>
      <c r="J4" s="2"/>
    </row>
    <row r="5" spans="1:10" ht="12.75">
      <c r="A5" s="2"/>
      <c r="B5" s="6"/>
      <c r="D5" s="2"/>
      <c r="E5" s="2"/>
      <c r="F5" s="2"/>
      <c r="G5" s="2"/>
      <c r="H5" s="2"/>
      <c r="I5" s="2"/>
      <c r="J5" s="2"/>
    </row>
    <row r="6" spans="1:10" ht="12.75">
      <c r="A6" s="2"/>
      <c r="B6" s="6"/>
      <c r="C6" s="6"/>
      <c r="D6" s="2"/>
      <c r="E6" s="2"/>
      <c r="F6" s="2"/>
      <c r="G6" s="2"/>
      <c r="H6" s="2"/>
      <c r="I6" s="2"/>
      <c r="J6" s="2"/>
    </row>
    <row r="7" spans="1:10" ht="12.75">
      <c r="A7" s="2"/>
      <c r="B7" s="6"/>
      <c r="C7" s="2" t="s">
        <v>20</v>
      </c>
      <c r="D7" s="2"/>
      <c r="E7" s="2"/>
      <c r="F7" s="2"/>
      <c r="G7" s="7"/>
      <c r="H7" s="10"/>
      <c r="J7" s="2"/>
    </row>
    <row r="8" spans="1:10" ht="12.75">
      <c r="A8" s="2"/>
      <c r="B8" s="2"/>
      <c r="C8" s="2" t="s">
        <v>21</v>
      </c>
      <c r="D8" s="2"/>
      <c r="E8" s="2"/>
      <c r="F8" s="2"/>
      <c r="G8" s="2"/>
      <c r="H8" s="2"/>
      <c r="I8" s="2"/>
      <c r="J8" s="2"/>
    </row>
    <row r="9" spans="1:10" ht="13">
      <c r="A9" s="2"/>
      <c r="B9" s="7"/>
      <c r="C9" s="7"/>
      <c r="D9" s="2"/>
      <c r="E9" s="2"/>
      <c r="F9" s="2"/>
      <c r="G9" s="2"/>
      <c r="H9" s="2"/>
      <c r="I9" s="2"/>
      <c r="J9" s="2"/>
    </row>
    <row r="10" spans="1:10" ht="12.75">
      <c r="A10" s="2"/>
      <c r="B10" s="6"/>
      <c r="C10" s="2" t="s">
        <v>22</v>
      </c>
      <c r="D10" s="2"/>
      <c r="E10" s="2"/>
      <c r="F10" s="2"/>
      <c r="G10" s="2"/>
      <c r="H10" s="2"/>
      <c r="I10" s="2"/>
      <c r="J10" s="2"/>
    </row>
    <row r="11" spans="1:10" ht="13">
      <c r="A11" s="2"/>
      <c r="B11" s="7"/>
      <c r="C11" s="2" t="s">
        <v>19</v>
      </c>
      <c r="D11" s="2"/>
      <c r="E11" s="11" t="str">
        <f>HYPERLINK("https://www.advimotion.com/references/","advimotion.com/références")</f>
        <v>advimotion.com/références</v>
      </c>
      <c r="F11" s="2"/>
      <c r="G11" s="2"/>
      <c r="H11" s="2"/>
      <c r="I11" s="2"/>
      <c r="J11" s="2"/>
    </row>
    <row r="12" spans="1:10" ht="12.75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ht="12.75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0" s="12" customFormat="1" ht="13">
      <c r="A14" s="1">
        <v>2</v>
      </c>
      <c r="B14" s="2"/>
      <c r="C14" s="3" t="s">
        <v>9</v>
      </c>
      <c r="D14" s="4"/>
      <c r="E14" s="4"/>
      <c r="F14" s="4"/>
      <c r="G14" s="4"/>
      <c r="H14" s="4"/>
      <c r="I14" s="4"/>
      <c r="J14" s="4"/>
    </row>
    <row r="15" spans="1:10" ht="13">
      <c r="A15" s="17"/>
      <c r="B15" s="17"/>
      <c r="C15" s="17"/>
      <c r="D15" s="17"/>
      <c r="E15" s="17"/>
      <c r="F15" s="17"/>
      <c r="G15" s="17"/>
      <c r="H15" s="17"/>
      <c r="I15" s="17"/>
      <c r="J15" s="17"/>
    </row>
    <row r="16" spans="1:10" ht="13">
      <c r="A16" s="17"/>
      <c r="B16" s="17"/>
      <c r="C16" s="17"/>
      <c r="D16" s="17"/>
      <c r="E16" s="17"/>
      <c r="F16" s="17"/>
      <c r="G16" s="17"/>
      <c r="H16" s="17"/>
      <c r="I16" s="17"/>
      <c r="J16" s="17"/>
    </row>
    <row r="17" spans="1:10" ht="13">
      <c r="A17" s="17"/>
      <c r="B17" s="17"/>
      <c r="C17" s="18" t="s">
        <v>0</v>
      </c>
      <c r="D17" s="19" t="s">
        <v>12</v>
      </c>
      <c r="G17" s="17"/>
      <c r="H17" s="17"/>
      <c r="I17" s="17"/>
      <c r="J17" s="17"/>
    </row>
    <row r="18" spans="1:10" ht="13">
      <c r="A18" s="17"/>
      <c r="B18" s="17"/>
      <c r="E18" s="20"/>
      <c r="F18" s="20"/>
      <c r="G18" s="20"/>
      <c r="H18" s="20"/>
      <c r="I18" s="20"/>
      <c r="J18" s="20"/>
    </row>
    <row r="19" spans="1:10" ht="13">
      <c r="A19" s="17"/>
      <c r="B19" s="17"/>
      <c r="C19" s="2" t="s">
        <v>10</v>
      </c>
      <c r="H19" s="13" t="str">
        <f>HYPERLINK("https://www.advimotion.com/outils/table-de-capitalisation/","advimotion.com/table-capitalisation")</f>
        <v>advimotion.com/table-capitalisation</v>
      </c>
      <c r="I19" s="12"/>
      <c r="J19" s="12"/>
    </row>
    <row r="20" spans="1:10" ht="13">
      <c r="A20" s="17"/>
      <c r="B20" s="17"/>
      <c r="C20" s="2" t="s">
        <v>1</v>
      </c>
      <c r="D20" s="20"/>
      <c r="E20" s="20"/>
      <c r="F20" s="20"/>
      <c r="G20" s="17"/>
      <c r="H20" s="14" t="str">
        <f>HYPERLINK("https://www.advimotion.com/outils/","advimotion.com/outils")</f>
        <v>advimotion.com/outils</v>
      </c>
      <c r="I20" s="9"/>
      <c r="J20" s="5"/>
    </row>
    <row r="21" spans="1:10" ht="13">
      <c r="A21" s="17"/>
      <c r="B21" s="17"/>
      <c r="C21" s="6"/>
      <c r="D21" s="21"/>
      <c r="E21" s="21"/>
      <c r="F21" s="21"/>
      <c r="G21" s="14"/>
      <c r="I21" s="17"/>
      <c r="J21" s="17"/>
    </row>
    <row r="22" spans="1:10" ht="13">
      <c r="A22" s="17"/>
      <c r="B22" s="17"/>
      <c r="C22" s="6"/>
      <c r="D22" s="21"/>
      <c r="E22" s="21"/>
      <c r="F22" s="21"/>
      <c r="G22" s="14"/>
      <c r="I22" s="17"/>
      <c r="J22" s="17"/>
    </row>
    <row r="23" spans="1:10" s="12" customFormat="1" ht="13">
      <c r="A23" s="1">
        <v>3</v>
      </c>
      <c r="B23" s="2"/>
      <c r="C23" s="3" t="s">
        <v>13</v>
      </c>
      <c r="D23" s="4"/>
      <c r="E23" s="4"/>
      <c r="F23" s="4"/>
      <c r="G23" s="4"/>
      <c r="H23" s="4"/>
      <c r="I23" s="4"/>
      <c r="J23" s="4"/>
    </row>
    <row r="24" spans="1:10" ht="13">
      <c r="A24" s="17"/>
      <c r="B24" s="17"/>
      <c r="C24" s="17"/>
      <c r="D24" s="17"/>
      <c r="E24" s="17"/>
      <c r="F24" s="17"/>
      <c r="G24" s="17"/>
      <c r="H24" s="17"/>
      <c r="I24" s="17"/>
      <c r="J24" s="17"/>
    </row>
    <row r="25" spans="1:10" ht="13">
      <c r="A25" s="17"/>
      <c r="B25" s="17"/>
      <c r="C25" s="17"/>
      <c r="D25" s="17"/>
      <c r="E25" s="17"/>
      <c r="F25" s="17"/>
      <c r="G25" s="17"/>
      <c r="H25" s="17"/>
      <c r="I25" s="17"/>
      <c r="J25" s="17"/>
    </row>
    <row r="26" spans="1:10" ht="13">
      <c r="A26" s="17"/>
      <c r="B26" s="17"/>
      <c r="C26" s="2" t="s">
        <v>23</v>
      </c>
      <c r="D26" s="17"/>
      <c r="E26" s="11" t="s">
        <v>24</v>
      </c>
      <c r="F26" s="2"/>
      <c r="G26" s="2"/>
      <c r="H26" s="2"/>
      <c r="I26" s="17"/>
      <c r="J26" s="17"/>
    </row>
    <row r="27" spans="1:10" ht="13">
      <c r="A27" s="17"/>
      <c r="B27" s="17"/>
      <c r="C27" s="6"/>
      <c r="D27" s="21"/>
      <c r="E27" s="21"/>
      <c r="F27" s="21"/>
      <c r="G27" s="15"/>
      <c r="I27" s="17"/>
      <c r="J27" s="17"/>
    </row>
    <row r="28" spans="1:10" ht="13">
      <c r="A28" s="17"/>
      <c r="B28" s="17"/>
      <c r="C28" s="7"/>
      <c r="D28" s="21"/>
      <c r="E28" s="21"/>
      <c r="F28" s="21"/>
      <c r="G28" s="17"/>
      <c r="H28" s="17"/>
      <c r="I28" s="17"/>
      <c r="J28" s="17"/>
    </row>
    <row r="29" spans="1:10" ht="12.75">
      <c r="A29" s="17"/>
      <c r="B29" s="17"/>
      <c r="C29" s="6"/>
      <c r="D29" s="17"/>
      <c r="E29" s="16" t="str">
        <f>HYPERLINK("https://medium.com/@johan_47390","Advimotion_Medium ")</f>
        <v xml:space="preserve">Advimotion_Medium </v>
      </c>
      <c r="F29" s="17"/>
      <c r="G29" s="17"/>
      <c r="H29" s="15" t="str">
        <f>HYPERLINK("https://twitter.com/advimotion_fr","@Advimotion_Fr ")</f>
        <v xml:space="preserve">@Advimotion_Fr </v>
      </c>
      <c r="I29" s="17"/>
      <c r="J29" s="17"/>
    </row>
    <row r="30" spans="1:10" ht="12.75">
      <c r="A30" s="17"/>
      <c r="B30" s="17"/>
      <c r="C30" s="17"/>
      <c r="D30" s="17"/>
      <c r="I30" s="17"/>
      <c r="J30" s="17"/>
    </row>
    <row r="31" spans="1:10" ht="12.75">
      <c r="A31" s="17"/>
      <c r="B31" s="2"/>
      <c r="C31" s="2"/>
      <c r="D31" s="2"/>
      <c r="E31" s="15" t="s">
        <v>2</v>
      </c>
      <c r="F31" s="17"/>
      <c r="G31" s="17"/>
      <c r="H31" s="15" t="str">
        <f>HYPERLINK("https://www.linkedin.com/company/advimotion-partners/","Advimotion")</f>
        <v>Advimotion</v>
      </c>
      <c r="I31" s="2"/>
      <c r="J31" s="2"/>
    </row>
    <row r="32" ht="12.75">
      <c r="A32" s="17"/>
    </row>
    <row r="33" ht="13">
      <c r="A33" s="17"/>
    </row>
    <row r="34" spans="1:10" ht="13">
      <c r="A34" s="17"/>
      <c r="B34" s="17"/>
      <c r="C34" s="17"/>
      <c r="D34" s="17"/>
      <c r="E34" s="17"/>
      <c r="F34" s="17"/>
      <c r="G34" s="17"/>
      <c r="H34" s="17"/>
      <c r="I34" s="17"/>
      <c r="J34" s="17"/>
    </row>
  </sheetData>
  <sheetProtection algorithmName="SHA-512" hashValue="YIGfAPet3sURMXpD/Ld9infOmEfeKTCiqaCaA8KqVS/7Rmldt0u5MFFQEoy1gk3nIiOayxHDromu3OJ9dj0Lng==" saltValue="6VfLeeBjEg/X8Ilheow3Cg==" spinCount="100000" sheet="1" objects="1" scenarios="1"/>
  <hyperlinks>
    <hyperlink ref="E31" r:id="rId1" display="https://www.advimotion.com/"/>
    <hyperlink ref="E26" r:id="rId2" display="mailto:contact@advimotion.com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7A44C3-4922-47C7-BD5C-CFF2EEB3C90A}">
  <dimension ref="A2:Y45"/>
  <sheetViews>
    <sheetView showGridLines="0" workbookViewId="0" topLeftCell="A19">
      <selection activeCell="W41" sqref="W41"/>
    </sheetView>
  </sheetViews>
  <sheetFormatPr defaultColWidth="11.421875" defaultRowHeight="12.75"/>
  <cols>
    <col min="1" max="1" width="3.140625" style="36" customWidth="1"/>
    <col min="2" max="2" width="4.8515625" style="36" customWidth="1"/>
    <col min="3" max="3" width="20.57421875" style="36" customWidth="1"/>
    <col min="4" max="4" width="3.140625" style="37" customWidth="1"/>
    <col min="5" max="7" width="10.8515625" style="36" customWidth="1"/>
    <col min="8" max="8" width="3.140625" style="36" customWidth="1"/>
    <col min="9" max="12" width="10.8515625" style="36" customWidth="1"/>
    <col min="13" max="13" width="3.140625" style="36" customWidth="1"/>
    <col min="14" max="16" width="10.8515625" style="36" customWidth="1"/>
    <col min="17" max="17" width="3.7109375" style="36" customWidth="1"/>
    <col min="18" max="24" width="10.8515625" style="36" customWidth="1"/>
    <col min="25" max="16384" width="10.8515625" style="36" customWidth="1"/>
  </cols>
  <sheetData>
    <row r="2" spans="2:24" ht="33" customHeight="1">
      <c r="B2" s="33" t="s">
        <v>14</v>
      </c>
      <c r="C2" s="33"/>
      <c r="D2" s="34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</row>
    <row r="4" spans="5:20" ht="12.75">
      <c r="E4" s="38" t="s">
        <v>26</v>
      </c>
      <c r="F4" s="38"/>
      <c r="G4" s="39"/>
      <c r="H4" s="40"/>
      <c r="I4" s="38" t="s">
        <v>59</v>
      </c>
      <c r="J4" s="38"/>
      <c r="K4" s="38"/>
      <c r="L4" s="38"/>
      <c r="M4" s="40"/>
      <c r="N4" s="139" t="s">
        <v>53</v>
      </c>
      <c r="O4" s="139"/>
      <c r="P4" s="139"/>
      <c r="Q4" s="41"/>
      <c r="R4" s="41"/>
      <c r="S4" s="41"/>
      <c r="T4" s="41"/>
    </row>
    <row r="5" spans="5:20" ht="12.75">
      <c r="E5" s="42"/>
      <c r="F5" s="42"/>
      <c r="G5" s="37"/>
      <c r="Q5" s="37"/>
      <c r="R5" s="37"/>
      <c r="S5" s="37"/>
      <c r="T5" s="37"/>
    </row>
    <row r="6" spans="5:24" ht="45.5" customHeight="1">
      <c r="E6" s="142" t="s">
        <v>60</v>
      </c>
      <c r="F6" s="142"/>
      <c r="G6" s="142"/>
      <c r="H6" s="43"/>
      <c r="I6" s="141" t="s">
        <v>50</v>
      </c>
      <c r="J6" s="141"/>
      <c r="K6" s="141"/>
      <c r="L6" s="141"/>
      <c r="M6" s="43"/>
      <c r="N6" s="143" t="s">
        <v>61</v>
      </c>
      <c r="O6" s="143"/>
      <c r="P6" s="143"/>
      <c r="Q6" s="44"/>
      <c r="R6" s="44"/>
      <c r="S6" s="44"/>
      <c r="T6" s="44"/>
      <c r="U6" s="45"/>
      <c r="V6" s="45"/>
      <c r="W6" s="45"/>
      <c r="X6" s="45"/>
    </row>
    <row r="7" spans="5:20" ht="12.75">
      <c r="E7" s="46"/>
      <c r="F7" s="46"/>
      <c r="G7" s="46"/>
      <c r="Q7" s="37"/>
      <c r="R7" s="37"/>
      <c r="S7" s="37"/>
      <c r="T7" s="37"/>
    </row>
    <row r="8" spans="5:20" ht="12.75">
      <c r="E8" s="46"/>
      <c r="F8" s="46"/>
      <c r="G8" s="46"/>
      <c r="I8" s="47" t="s">
        <v>62</v>
      </c>
      <c r="J8" s="48"/>
      <c r="K8" s="49"/>
      <c r="L8" s="50">
        <v>100</v>
      </c>
      <c r="N8" s="51" t="s">
        <v>17</v>
      </c>
      <c r="P8" s="28">
        <v>2000000</v>
      </c>
      <c r="Q8" s="52"/>
      <c r="R8" s="52"/>
      <c r="S8" s="52"/>
      <c r="T8" s="52"/>
    </row>
    <row r="9" spans="5:20" ht="12.75">
      <c r="E9" s="46"/>
      <c r="F9" s="46"/>
      <c r="G9" s="46"/>
      <c r="I9" s="53" t="str">
        <f>C37</f>
        <v>[Nom Salarié 1]</v>
      </c>
      <c r="J9" s="54"/>
      <c r="K9" s="55"/>
      <c r="L9" s="56">
        <v>30</v>
      </c>
      <c r="P9" s="29"/>
      <c r="Q9" s="57"/>
      <c r="R9" s="58"/>
      <c r="S9" s="58"/>
      <c r="T9" s="58"/>
    </row>
    <row r="10" spans="5:20" ht="12.75">
      <c r="E10" s="46"/>
      <c r="F10" s="46"/>
      <c r="G10" s="46"/>
      <c r="I10" s="59" t="str">
        <f>C38</f>
        <v>[Nom Salarié 2]</v>
      </c>
      <c r="K10" s="60"/>
      <c r="L10" s="61">
        <v>30</v>
      </c>
      <c r="N10" s="51" t="s">
        <v>5</v>
      </c>
      <c r="P10" s="30">
        <f>ROUND(P8/K43,2)</f>
        <v>132.45</v>
      </c>
      <c r="Q10" s="32"/>
      <c r="R10" s="62"/>
      <c r="S10" s="62"/>
      <c r="T10" s="62"/>
    </row>
    <row r="11" spans="5:20" ht="12.75">
      <c r="E11" s="46"/>
      <c r="F11" s="46"/>
      <c r="G11" s="46"/>
      <c r="I11" s="59" t="str">
        <f>C39</f>
        <v>[Nom Salarié 3]</v>
      </c>
      <c r="K11" s="60"/>
      <c r="L11" s="61">
        <v>20</v>
      </c>
      <c r="N11" s="51" t="s">
        <v>6</v>
      </c>
      <c r="P11" s="31">
        <f>F14</f>
        <v>1</v>
      </c>
      <c r="Q11" s="63"/>
      <c r="R11" s="64"/>
      <c r="S11" s="64"/>
      <c r="T11" s="64"/>
    </row>
    <row r="12" spans="5:20" ht="12.75">
      <c r="E12" s="46"/>
      <c r="F12" s="46"/>
      <c r="G12" s="46"/>
      <c r="I12" s="65" t="s">
        <v>52</v>
      </c>
      <c r="J12" s="54"/>
      <c r="K12" s="66"/>
      <c r="L12" s="66">
        <f>SUM(L9:L11)</f>
        <v>80</v>
      </c>
      <c r="N12" s="51" t="s">
        <v>16</v>
      </c>
      <c r="P12" s="32">
        <f>P10-P11</f>
        <v>131.45</v>
      </c>
      <c r="Q12" s="67"/>
      <c r="R12" s="68"/>
      <c r="S12" s="68"/>
      <c r="T12" s="68"/>
    </row>
    <row r="13" spans="11:20" ht="12.75">
      <c r="K13" s="37"/>
      <c r="P13" s="29"/>
      <c r="Q13" s="69"/>
      <c r="R13" s="37"/>
      <c r="S13" s="37"/>
      <c r="T13" s="37"/>
    </row>
    <row r="14" spans="5:20" ht="11.5" customHeight="1">
      <c r="E14" s="51" t="s">
        <v>35</v>
      </c>
      <c r="F14" s="70">
        <v>1</v>
      </c>
      <c r="I14" s="71" t="s">
        <v>51</v>
      </c>
      <c r="K14" s="49"/>
      <c r="L14" s="72">
        <f>L8-L12</f>
        <v>20</v>
      </c>
      <c r="N14" s="51" t="s">
        <v>18</v>
      </c>
      <c r="P14" s="30">
        <f>P10*T43</f>
        <v>2285292.3</v>
      </c>
      <c r="Q14" s="69"/>
      <c r="R14" s="37"/>
      <c r="S14" s="37"/>
      <c r="T14" s="37"/>
    </row>
    <row r="15" spans="9:20" ht="11.5" customHeight="1">
      <c r="I15" s="73"/>
      <c r="J15" s="74"/>
      <c r="P15" s="48"/>
      <c r="Q15" s="69"/>
      <c r="R15" s="37"/>
      <c r="S15" s="37"/>
      <c r="T15" s="37"/>
    </row>
    <row r="16" spans="2:24" s="40" customFormat="1" ht="17" customHeight="1">
      <c r="B16" s="41"/>
      <c r="C16" s="75"/>
      <c r="D16" s="75"/>
      <c r="E16" s="140" t="s">
        <v>36</v>
      </c>
      <c r="F16" s="140"/>
      <c r="G16" s="140"/>
      <c r="I16" s="140" t="s">
        <v>33</v>
      </c>
      <c r="J16" s="140"/>
      <c r="K16" s="140"/>
      <c r="L16" s="140"/>
      <c r="N16" s="139" t="s">
        <v>55</v>
      </c>
      <c r="O16" s="139"/>
      <c r="P16" s="139"/>
      <c r="Q16" s="76"/>
      <c r="R16" s="139" t="s">
        <v>56</v>
      </c>
      <c r="S16" s="139"/>
      <c r="T16" s="139"/>
      <c r="U16" s="139"/>
      <c r="V16" s="139"/>
      <c r="W16" s="139"/>
      <c r="X16" s="139"/>
    </row>
    <row r="17" spans="2:24" s="22" customFormat="1" ht="33" customHeight="1">
      <c r="B17" s="23"/>
      <c r="C17" s="24"/>
      <c r="D17" s="24"/>
      <c r="E17" s="25" t="s">
        <v>58</v>
      </c>
      <c r="F17" s="25" t="s">
        <v>63</v>
      </c>
      <c r="G17" s="26" t="s">
        <v>4</v>
      </c>
      <c r="I17" s="25" t="s">
        <v>63</v>
      </c>
      <c r="J17" s="25" t="s">
        <v>64</v>
      </c>
      <c r="K17" s="25" t="s">
        <v>34</v>
      </c>
      <c r="L17" s="26" t="s">
        <v>4</v>
      </c>
      <c r="N17" s="25" t="s">
        <v>27</v>
      </c>
      <c r="O17" s="25" t="s">
        <v>29</v>
      </c>
      <c r="P17" s="25" t="s">
        <v>28</v>
      </c>
      <c r="Q17" s="27"/>
      <c r="R17" s="25" t="s">
        <v>63</v>
      </c>
      <c r="S17" s="25" t="s">
        <v>65</v>
      </c>
      <c r="T17" s="25" t="s">
        <v>57</v>
      </c>
      <c r="U17" s="25" t="s">
        <v>7</v>
      </c>
      <c r="V17" s="25" t="s">
        <v>8</v>
      </c>
      <c r="W17" s="25" t="s">
        <v>34</v>
      </c>
      <c r="X17" s="26" t="s">
        <v>4</v>
      </c>
    </row>
    <row r="18" spans="2:24" s="37" customFormat="1" ht="12.75">
      <c r="B18" s="77"/>
      <c r="E18" s="78"/>
      <c r="F18" s="78"/>
      <c r="G18" s="26"/>
      <c r="I18" s="79"/>
      <c r="J18" s="79"/>
      <c r="K18" s="79"/>
      <c r="L18" s="26"/>
      <c r="N18" s="78"/>
      <c r="O18" s="80"/>
      <c r="P18" s="81"/>
      <c r="Q18" s="82"/>
      <c r="R18" s="79"/>
      <c r="S18" s="79"/>
      <c r="T18" s="79"/>
      <c r="U18" s="83"/>
      <c r="V18" s="79"/>
      <c r="W18" s="84"/>
      <c r="X18" s="83"/>
    </row>
    <row r="19" spans="1:24" ht="12.75">
      <c r="A19" s="85"/>
      <c r="B19" s="86" t="s">
        <v>3</v>
      </c>
      <c r="C19" s="87"/>
      <c r="D19" s="69"/>
      <c r="E19" s="88"/>
      <c r="F19" s="88"/>
      <c r="G19" s="89"/>
      <c r="H19" s="48"/>
      <c r="I19" s="84"/>
      <c r="J19" s="90"/>
      <c r="K19" s="90"/>
      <c r="L19" s="91"/>
      <c r="M19" s="48"/>
      <c r="N19" s="88"/>
      <c r="O19" s="80"/>
      <c r="P19" s="92"/>
      <c r="Q19" s="69"/>
      <c r="R19" s="84"/>
      <c r="S19" s="84"/>
      <c r="T19" s="84"/>
      <c r="U19" s="91"/>
      <c r="V19" s="84"/>
      <c r="W19" s="90"/>
      <c r="X19" s="91"/>
    </row>
    <row r="20" spans="1:25" ht="12.75">
      <c r="A20" s="85"/>
      <c r="B20" s="93"/>
      <c r="C20" s="94" t="s">
        <v>37</v>
      </c>
      <c r="D20" s="59"/>
      <c r="E20" s="95">
        <v>5000</v>
      </c>
      <c r="F20" s="80">
        <f>ROUND(E20/$F$14,0)</f>
        <v>5000</v>
      </c>
      <c r="G20" s="96">
        <f>F20/$F$43</f>
        <v>0.3333333333333333</v>
      </c>
      <c r="I20" s="97">
        <f>F20</f>
        <v>5000</v>
      </c>
      <c r="J20" s="97"/>
      <c r="K20" s="97">
        <f>J20+I20</f>
        <v>5000</v>
      </c>
      <c r="L20" s="96">
        <f>K20/$K$43</f>
        <v>0.33112582781456956</v>
      </c>
      <c r="N20" s="98"/>
      <c r="O20" s="99"/>
      <c r="P20" s="100"/>
      <c r="Q20" s="101"/>
      <c r="R20" s="80">
        <f>I20</f>
        <v>5000</v>
      </c>
      <c r="S20" s="80"/>
      <c r="T20" s="80">
        <f>SUM(R20:S20)</f>
        <v>5000</v>
      </c>
      <c r="U20" s="96">
        <f>T20/$T$43</f>
        <v>0.2897878752752985</v>
      </c>
      <c r="V20" s="102"/>
      <c r="W20" s="97">
        <f>V20+T20</f>
        <v>5000</v>
      </c>
      <c r="X20" s="96">
        <f>W20/$W$43</f>
        <v>0.2881180131381814</v>
      </c>
      <c r="Y20" s="22"/>
    </row>
    <row r="21" spans="1:25" ht="12.75">
      <c r="A21" s="85"/>
      <c r="B21" s="93"/>
      <c r="C21" s="94" t="s">
        <v>38</v>
      </c>
      <c r="D21" s="59"/>
      <c r="E21" s="95">
        <v>5000</v>
      </c>
      <c r="F21" s="80">
        <f>ROUND(E21/$F$14,0)</f>
        <v>5000</v>
      </c>
      <c r="G21" s="96">
        <f>F21/$F$43</f>
        <v>0.3333333333333333</v>
      </c>
      <c r="I21" s="97">
        <f>F21</f>
        <v>5000</v>
      </c>
      <c r="J21" s="97"/>
      <c r="K21" s="97">
        <f>J21+I21</f>
        <v>5000</v>
      </c>
      <c r="L21" s="96">
        <f>K21/$K$43</f>
        <v>0.33112582781456956</v>
      </c>
      <c r="N21" s="98"/>
      <c r="O21" s="99"/>
      <c r="P21" s="100"/>
      <c r="Q21" s="101"/>
      <c r="R21" s="80">
        <f aca="true" t="shared" si="0" ref="R21:R22">I21</f>
        <v>5000</v>
      </c>
      <c r="S21" s="80"/>
      <c r="T21" s="80">
        <f aca="true" t="shared" si="1" ref="T21:T34">SUM(R21:S21)</f>
        <v>5000</v>
      </c>
      <c r="U21" s="96">
        <f>T21/$T$43</f>
        <v>0.2897878752752985</v>
      </c>
      <c r="V21" s="102"/>
      <c r="W21" s="97">
        <f aca="true" t="shared" si="2" ref="W21:W39">V21+T21</f>
        <v>5000</v>
      </c>
      <c r="X21" s="96">
        <f>W21/$W$43</f>
        <v>0.2881180131381814</v>
      </c>
      <c r="Y21" s="22"/>
    </row>
    <row r="22" spans="1:25" ht="12.75">
      <c r="A22" s="85"/>
      <c r="B22" s="93"/>
      <c r="C22" s="94" t="s">
        <v>39</v>
      </c>
      <c r="D22" s="59"/>
      <c r="E22" s="95">
        <v>5000</v>
      </c>
      <c r="F22" s="80">
        <f>ROUND(E22/$F$14,0)</f>
        <v>5000</v>
      </c>
      <c r="G22" s="96">
        <f>F22/$F$43</f>
        <v>0.3333333333333333</v>
      </c>
      <c r="I22" s="97">
        <f>F22</f>
        <v>5000</v>
      </c>
      <c r="J22" s="97"/>
      <c r="K22" s="97">
        <f>J22+I22</f>
        <v>5000</v>
      </c>
      <c r="L22" s="96">
        <f>K22/$K$43</f>
        <v>0.33112582781456956</v>
      </c>
      <c r="N22" s="98"/>
      <c r="O22" s="99"/>
      <c r="P22" s="100"/>
      <c r="Q22" s="101"/>
      <c r="R22" s="80">
        <f t="shared" si="0"/>
        <v>5000</v>
      </c>
      <c r="S22" s="80"/>
      <c r="T22" s="80">
        <f t="shared" si="1"/>
        <v>5000</v>
      </c>
      <c r="U22" s="96">
        <f>T22/$T$43</f>
        <v>0.2897878752752985</v>
      </c>
      <c r="V22" s="102"/>
      <c r="W22" s="97">
        <f t="shared" si="2"/>
        <v>5000</v>
      </c>
      <c r="X22" s="96">
        <f>W22/$W$43</f>
        <v>0.2881180131381814</v>
      </c>
      <c r="Y22" s="22"/>
    </row>
    <row r="23" spans="1:25" ht="12.75">
      <c r="A23" s="85"/>
      <c r="B23" s="93"/>
      <c r="C23" s="103"/>
      <c r="D23" s="69"/>
      <c r="E23" s="104"/>
      <c r="F23" s="105"/>
      <c r="G23" s="89"/>
      <c r="I23" s="90"/>
      <c r="J23" s="84"/>
      <c r="K23" s="106"/>
      <c r="L23" s="107"/>
      <c r="N23" s="88"/>
      <c r="O23" s="80"/>
      <c r="P23" s="92"/>
      <c r="Q23" s="108"/>
      <c r="R23" s="80"/>
      <c r="S23" s="80"/>
      <c r="T23" s="80"/>
      <c r="U23" s="96"/>
      <c r="V23" s="109"/>
      <c r="W23" s="97"/>
      <c r="X23" s="96"/>
      <c r="Y23" s="22"/>
    </row>
    <row r="24" spans="1:25" ht="12.75">
      <c r="A24" s="110"/>
      <c r="B24" s="86" t="s">
        <v>15</v>
      </c>
      <c r="C24" s="87"/>
      <c r="D24" s="69"/>
      <c r="E24" s="88"/>
      <c r="F24" s="116"/>
      <c r="G24" s="89"/>
      <c r="I24" s="84"/>
      <c r="J24" s="84"/>
      <c r="K24" s="106"/>
      <c r="L24" s="107"/>
      <c r="N24" s="88"/>
      <c r="O24" s="80"/>
      <c r="P24" s="92"/>
      <c r="Q24" s="108"/>
      <c r="R24" s="80"/>
      <c r="S24" s="80"/>
      <c r="T24" s="80"/>
      <c r="U24" s="96"/>
      <c r="V24" s="109"/>
      <c r="W24" s="97"/>
      <c r="X24" s="96"/>
      <c r="Y24" s="22"/>
    </row>
    <row r="25" spans="1:25" ht="12.75">
      <c r="A25" s="85"/>
      <c r="B25" s="22"/>
      <c r="C25" s="94" t="s">
        <v>40</v>
      </c>
      <c r="D25" s="59"/>
      <c r="E25" s="111"/>
      <c r="F25" s="112"/>
      <c r="G25" s="89"/>
      <c r="I25" s="113"/>
      <c r="J25" s="113"/>
      <c r="K25" s="114"/>
      <c r="L25" s="107"/>
      <c r="N25" s="95">
        <v>100000</v>
      </c>
      <c r="O25" s="80">
        <f aca="true" t="shared" si="3" ref="O25:O34">ROUND(N25/$P$10,0)</f>
        <v>755</v>
      </c>
      <c r="P25" s="115">
        <f aca="true" t="shared" si="4" ref="P25:P34">O25*$P$10</f>
        <v>99999.74999999999</v>
      </c>
      <c r="Q25" s="101"/>
      <c r="R25" s="80"/>
      <c r="S25" s="80">
        <f aca="true" t="shared" si="5" ref="S25:S34">O25</f>
        <v>755</v>
      </c>
      <c r="T25" s="80">
        <f t="shared" si="1"/>
        <v>755</v>
      </c>
      <c r="U25" s="96">
        <f aca="true" t="shared" si="6" ref="U25:U34">T25/$T$43</f>
        <v>0.04375796916657007</v>
      </c>
      <c r="V25" s="109"/>
      <c r="W25" s="97">
        <f t="shared" si="2"/>
        <v>755</v>
      </c>
      <c r="X25" s="96">
        <f aca="true" t="shared" si="7" ref="X25:X34">W25/$W$43</f>
        <v>0.04350581998386539</v>
      </c>
      <c r="Y25" s="22"/>
    </row>
    <row r="26" spans="1:25" ht="12.75">
      <c r="A26" s="85"/>
      <c r="B26" s="22"/>
      <c r="C26" s="94" t="s">
        <v>41</v>
      </c>
      <c r="D26" s="59"/>
      <c r="E26" s="111"/>
      <c r="F26" s="112"/>
      <c r="G26" s="89"/>
      <c r="I26" s="113"/>
      <c r="J26" s="113"/>
      <c r="K26" s="114"/>
      <c r="L26" s="107"/>
      <c r="N26" s="95">
        <v>75000</v>
      </c>
      <c r="O26" s="80">
        <f t="shared" si="3"/>
        <v>566</v>
      </c>
      <c r="P26" s="115">
        <f t="shared" si="4"/>
        <v>74966.7</v>
      </c>
      <c r="Q26" s="101"/>
      <c r="R26" s="80"/>
      <c r="S26" s="80">
        <f t="shared" si="5"/>
        <v>566</v>
      </c>
      <c r="T26" s="80">
        <f t="shared" si="1"/>
        <v>566</v>
      </c>
      <c r="U26" s="96">
        <f t="shared" si="6"/>
        <v>0.03280398748116379</v>
      </c>
      <c r="V26" s="109"/>
      <c r="W26" s="97">
        <f t="shared" si="2"/>
        <v>566</v>
      </c>
      <c r="X26" s="96">
        <f t="shared" si="7"/>
        <v>0.032614959087242136</v>
      </c>
      <c r="Y26" s="22"/>
    </row>
    <row r="27" spans="1:25" ht="12.75">
      <c r="A27" s="85"/>
      <c r="B27" s="22"/>
      <c r="C27" s="94" t="s">
        <v>42</v>
      </c>
      <c r="D27" s="59"/>
      <c r="E27" s="111"/>
      <c r="F27" s="112"/>
      <c r="G27" s="89"/>
      <c r="I27" s="113"/>
      <c r="J27" s="113"/>
      <c r="K27" s="114"/>
      <c r="L27" s="107"/>
      <c r="N27" s="95">
        <v>65000</v>
      </c>
      <c r="O27" s="80">
        <f t="shared" si="3"/>
        <v>491</v>
      </c>
      <c r="P27" s="115">
        <f t="shared" si="4"/>
        <v>65032.95</v>
      </c>
      <c r="Q27" s="101"/>
      <c r="R27" s="80"/>
      <c r="S27" s="80">
        <f t="shared" si="5"/>
        <v>491</v>
      </c>
      <c r="T27" s="80">
        <f t="shared" si="1"/>
        <v>491</v>
      </c>
      <c r="U27" s="96">
        <f t="shared" si="6"/>
        <v>0.028457169352034312</v>
      </c>
      <c r="V27" s="109"/>
      <c r="W27" s="97">
        <f t="shared" si="2"/>
        <v>491</v>
      </c>
      <c r="X27" s="96">
        <f t="shared" si="7"/>
        <v>0.028293188890169414</v>
      </c>
      <c r="Y27" s="22"/>
    </row>
    <row r="28" spans="1:25" ht="12.75">
      <c r="A28" s="85"/>
      <c r="B28" s="22"/>
      <c r="C28" s="94" t="s">
        <v>43</v>
      </c>
      <c r="D28" s="69"/>
      <c r="E28" s="111"/>
      <c r="F28" s="112"/>
      <c r="G28" s="89"/>
      <c r="I28" s="113"/>
      <c r="J28" s="113"/>
      <c r="K28" s="114"/>
      <c r="L28" s="107"/>
      <c r="N28" s="95">
        <v>58500</v>
      </c>
      <c r="O28" s="80">
        <f t="shared" si="3"/>
        <v>442</v>
      </c>
      <c r="P28" s="115">
        <f t="shared" si="4"/>
        <v>58542.899999999994</v>
      </c>
      <c r="Q28" s="101"/>
      <c r="R28" s="80"/>
      <c r="S28" s="80">
        <f t="shared" si="5"/>
        <v>442</v>
      </c>
      <c r="T28" s="80">
        <f t="shared" si="1"/>
        <v>442</v>
      </c>
      <c r="U28" s="96">
        <f t="shared" si="6"/>
        <v>0.025617248174336384</v>
      </c>
      <c r="V28" s="109"/>
      <c r="W28" s="97">
        <f t="shared" si="2"/>
        <v>442</v>
      </c>
      <c r="X28" s="96">
        <f t="shared" si="7"/>
        <v>0.025469632361415237</v>
      </c>
      <c r="Y28" s="22"/>
    </row>
    <row r="29" spans="1:25" ht="12.75">
      <c r="A29" s="85"/>
      <c r="B29" s="22"/>
      <c r="C29" s="94" t="s">
        <v>44</v>
      </c>
      <c r="D29" s="69"/>
      <c r="E29" s="111"/>
      <c r="F29" s="112"/>
      <c r="G29" s="89"/>
      <c r="I29" s="113"/>
      <c r="J29" s="113"/>
      <c r="K29" s="114"/>
      <c r="L29" s="107"/>
      <c r="N29" s="95">
        <v>0</v>
      </c>
      <c r="O29" s="80">
        <f t="shared" si="3"/>
        <v>0</v>
      </c>
      <c r="P29" s="115">
        <f t="shared" si="4"/>
        <v>0</v>
      </c>
      <c r="Q29" s="101"/>
      <c r="R29" s="80"/>
      <c r="S29" s="80">
        <f t="shared" si="5"/>
        <v>0</v>
      </c>
      <c r="T29" s="80">
        <f t="shared" si="1"/>
        <v>0</v>
      </c>
      <c r="U29" s="96">
        <f t="shared" si="6"/>
        <v>0</v>
      </c>
      <c r="V29" s="109"/>
      <c r="W29" s="97">
        <f t="shared" si="2"/>
        <v>0</v>
      </c>
      <c r="X29" s="96">
        <f t="shared" si="7"/>
        <v>0</v>
      </c>
      <c r="Y29" s="22"/>
    </row>
    <row r="30" spans="1:25" ht="12.75">
      <c r="A30" s="85"/>
      <c r="B30" s="22"/>
      <c r="C30" s="94" t="s">
        <v>45</v>
      </c>
      <c r="D30" s="69"/>
      <c r="E30" s="111"/>
      <c r="F30" s="112"/>
      <c r="G30" s="89"/>
      <c r="I30" s="113"/>
      <c r="J30" s="113"/>
      <c r="K30" s="114"/>
      <c r="L30" s="107"/>
      <c r="N30" s="95">
        <v>0</v>
      </c>
      <c r="O30" s="80">
        <f t="shared" si="3"/>
        <v>0</v>
      </c>
      <c r="P30" s="115">
        <f t="shared" si="4"/>
        <v>0</v>
      </c>
      <c r="Q30" s="101"/>
      <c r="R30" s="80"/>
      <c r="S30" s="80">
        <f t="shared" si="5"/>
        <v>0</v>
      </c>
      <c r="T30" s="80">
        <f t="shared" si="1"/>
        <v>0</v>
      </c>
      <c r="U30" s="96">
        <f t="shared" si="6"/>
        <v>0</v>
      </c>
      <c r="V30" s="109"/>
      <c r="W30" s="97">
        <f t="shared" si="2"/>
        <v>0</v>
      </c>
      <c r="X30" s="96">
        <f t="shared" si="7"/>
        <v>0</v>
      </c>
      <c r="Y30" s="22"/>
    </row>
    <row r="31" spans="1:25" ht="12.75">
      <c r="A31" s="85"/>
      <c r="B31" s="22"/>
      <c r="C31" s="94" t="s">
        <v>46</v>
      </c>
      <c r="D31" s="69"/>
      <c r="E31" s="111"/>
      <c r="F31" s="112"/>
      <c r="G31" s="89"/>
      <c r="I31" s="113"/>
      <c r="J31" s="113"/>
      <c r="K31" s="114"/>
      <c r="L31" s="107"/>
      <c r="N31" s="95">
        <v>0</v>
      </c>
      <c r="O31" s="80">
        <f t="shared" si="3"/>
        <v>0</v>
      </c>
      <c r="P31" s="115">
        <f t="shared" si="4"/>
        <v>0</v>
      </c>
      <c r="Q31" s="101"/>
      <c r="R31" s="80"/>
      <c r="S31" s="80">
        <f t="shared" si="5"/>
        <v>0</v>
      </c>
      <c r="T31" s="80">
        <f t="shared" si="1"/>
        <v>0</v>
      </c>
      <c r="U31" s="96">
        <f t="shared" si="6"/>
        <v>0</v>
      </c>
      <c r="V31" s="109"/>
      <c r="W31" s="97">
        <f t="shared" si="2"/>
        <v>0</v>
      </c>
      <c r="X31" s="96">
        <f t="shared" si="7"/>
        <v>0</v>
      </c>
      <c r="Y31" s="22"/>
    </row>
    <row r="32" spans="1:25" ht="12.75">
      <c r="A32" s="85"/>
      <c r="B32" s="22"/>
      <c r="C32" s="94" t="s">
        <v>47</v>
      </c>
      <c r="D32" s="69"/>
      <c r="E32" s="111"/>
      <c r="F32" s="112"/>
      <c r="G32" s="89"/>
      <c r="I32" s="113"/>
      <c r="J32" s="113"/>
      <c r="K32" s="114"/>
      <c r="L32" s="107"/>
      <c r="N32" s="95">
        <v>0</v>
      </c>
      <c r="O32" s="80">
        <f t="shared" si="3"/>
        <v>0</v>
      </c>
      <c r="P32" s="115">
        <f t="shared" si="4"/>
        <v>0</v>
      </c>
      <c r="Q32" s="101"/>
      <c r="R32" s="80"/>
      <c r="S32" s="80">
        <f t="shared" si="5"/>
        <v>0</v>
      </c>
      <c r="T32" s="80">
        <f t="shared" si="1"/>
        <v>0</v>
      </c>
      <c r="U32" s="96">
        <f t="shared" si="6"/>
        <v>0</v>
      </c>
      <c r="V32" s="109"/>
      <c r="W32" s="97">
        <f t="shared" si="2"/>
        <v>0</v>
      </c>
      <c r="X32" s="96">
        <f t="shared" si="7"/>
        <v>0</v>
      </c>
      <c r="Y32" s="22"/>
    </row>
    <row r="33" spans="1:25" ht="12.75">
      <c r="A33" s="85"/>
      <c r="B33" s="93"/>
      <c r="C33" s="94" t="s">
        <v>48</v>
      </c>
      <c r="D33" s="69"/>
      <c r="E33" s="111"/>
      <c r="F33" s="112"/>
      <c r="G33" s="89"/>
      <c r="I33" s="113"/>
      <c r="J33" s="113"/>
      <c r="K33" s="114"/>
      <c r="L33" s="107"/>
      <c r="N33" s="95">
        <v>0</v>
      </c>
      <c r="O33" s="80">
        <f t="shared" si="3"/>
        <v>0</v>
      </c>
      <c r="P33" s="115">
        <f t="shared" si="4"/>
        <v>0</v>
      </c>
      <c r="Q33" s="101"/>
      <c r="R33" s="80"/>
      <c r="S33" s="80">
        <f t="shared" si="5"/>
        <v>0</v>
      </c>
      <c r="T33" s="80">
        <f t="shared" si="1"/>
        <v>0</v>
      </c>
      <c r="U33" s="96">
        <f t="shared" si="6"/>
        <v>0</v>
      </c>
      <c r="V33" s="109"/>
      <c r="W33" s="97">
        <f t="shared" si="2"/>
        <v>0</v>
      </c>
      <c r="X33" s="96">
        <f t="shared" si="7"/>
        <v>0</v>
      </c>
      <c r="Y33" s="22"/>
    </row>
    <row r="34" spans="1:25" ht="12.75">
      <c r="A34" s="85"/>
      <c r="B34" s="93"/>
      <c r="C34" s="94" t="s">
        <v>49</v>
      </c>
      <c r="D34" s="69"/>
      <c r="E34" s="111"/>
      <c r="F34" s="112"/>
      <c r="G34" s="89"/>
      <c r="I34" s="113"/>
      <c r="J34" s="113"/>
      <c r="K34" s="114"/>
      <c r="L34" s="107"/>
      <c r="N34" s="95">
        <v>0</v>
      </c>
      <c r="O34" s="80">
        <f t="shared" si="3"/>
        <v>0</v>
      </c>
      <c r="P34" s="115">
        <f t="shared" si="4"/>
        <v>0</v>
      </c>
      <c r="Q34" s="101"/>
      <c r="R34" s="80"/>
      <c r="S34" s="80">
        <f t="shared" si="5"/>
        <v>0</v>
      </c>
      <c r="T34" s="80">
        <f t="shared" si="1"/>
        <v>0</v>
      </c>
      <c r="U34" s="96">
        <f t="shared" si="6"/>
        <v>0</v>
      </c>
      <c r="V34" s="109"/>
      <c r="W34" s="97">
        <f t="shared" si="2"/>
        <v>0</v>
      </c>
      <c r="X34" s="96">
        <f t="shared" si="7"/>
        <v>0</v>
      </c>
      <c r="Y34" s="22"/>
    </row>
    <row r="35" spans="1:25" ht="12.75">
      <c r="A35" s="85"/>
      <c r="B35" s="93"/>
      <c r="C35" s="103"/>
      <c r="D35" s="69"/>
      <c r="E35" s="104"/>
      <c r="F35" s="116"/>
      <c r="G35" s="89"/>
      <c r="I35" s="90"/>
      <c r="J35" s="90"/>
      <c r="K35" s="106"/>
      <c r="L35" s="107"/>
      <c r="N35" s="104"/>
      <c r="O35" s="80"/>
      <c r="P35" s="117"/>
      <c r="Q35" s="108"/>
      <c r="R35" s="80"/>
      <c r="S35" s="80"/>
      <c r="T35" s="80"/>
      <c r="U35" s="96"/>
      <c r="V35" s="109"/>
      <c r="W35" s="97"/>
      <c r="X35" s="96"/>
      <c r="Y35" s="22"/>
    </row>
    <row r="36" spans="1:25" ht="12.75">
      <c r="A36" s="85"/>
      <c r="B36" s="86" t="s">
        <v>25</v>
      </c>
      <c r="C36" s="87"/>
      <c r="D36" s="69"/>
      <c r="E36" s="88"/>
      <c r="F36" s="116"/>
      <c r="G36" s="89"/>
      <c r="I36" s="84"/>
      <c r="J36" s="90"/>
      <c r="K36" s="106"/>
      <c r="L36" s="107"/>
      <c r="N36" s="88"/>
      <c r="O36" s="109"/>
      <c r="P36" s="137"/>
      <c r="Q36" s="108"/>
      <c r="R36" s="109"/>
      <c r="S36" s="109"/>
      <c r="T36" s="109"/>
      <c r="U36" s="96"/>
      <c r="V36" s="109"/>
      <c r="W36" s="97"/>
      <c r="X36" s="96"/>
      <c r="Y36" s="22"/>
    </row>
    <row r="37" spans="1:25" ht="12.75">
      <c r="A37" s="85"/>
      <c r="B37" s="93"/>
      <c r="C37" s="94" t="s">
        <v>32</v>
      </c>
      <c r="D37" s="59"/>
      <c r="E37" s="111"/>
      <c r="F37" s="112"/>
      <c r="G37" s="89"/>
      <c r="I37" s="113"/>
      <c r="J37" s="118">
        <f>L9</f>
        <v>30</v>
      </c>
      <c r="K37" s="97">
        <f>J37+I37</f>
        <v>30</v>
      </c>
      <c r="L37" s="96">
        <f>K37/$K$43</f>
        <v>0.001986754966887417</v>
      </c>
      <c r="N37" s="111"/>
      <c r="O37" s="99"/>
      <c r="P37" s="119"/>
      <c r="Q37" s="120"/>
      <c r="R37" s="113"/>
      <c r="S37" s="113"/>
      <c r="T37" s="113"/>
      <c r="U37" s="96">
        <f>T37/$T$43</f>
        <v>0</v>
      </c>
      <c r="V37" s="121">
        <f>J37</f>
        <v>30</v>
      </c>
      <c r="W37" s="97">
        <f t="shared" si="2"/>
        <v>30</v>
      </c>
      <c r="X37" s="96">
        <f>W37/$W$43</f>
        <v>0.0017287080788290885</v>
      </c>
      <c r="Y37" s="22"/>
    </row>
    <row r="38" spans="1:25" ht="12.75">
      <c r="A38" s="85"/>
      <c r="B38" s="93"/>
      <c r="C38" s="94" t="s">
        <v>30</v>
      </c>
      <c r="D38" s="69"/>
      <c r="E38" s="111"/>
      <c r="F38" s="112"/>
      <c r="G38" s="89"/>
      <c r="H38" s="37"/>
      <c r="I38" s="113"/>
      <c r="J38" s="118">
        <f>L10</f>
        <v>30</v>
      </c>
      <c r="K38" s="97">
        <f>J38+I38</f>
        <v>30</v>
      </c>
      <c r="L38" s="96">
        <f aca="true" t="shared" si="8" ref="L38:L41">K38/$K$43</f>
        <v>0.001986754966887417</v>
      </c>
      <c r="M38" s="37"/>
      <c r="N38" s="111"/>
      <c r="O38" s="99"/>
      <c r="P38" s="119"/>
      <c r="Q38" s="120"/>
      <c r="R38" s="113"/>
      <c r="S38" s="113"/>
      <c r="T38" s="113"/>
      <c r="U38" s="96">
        <f>T38/$T$43</f>
        <v>0</v>
      </c>
      <c r="V38" s="121">
        <f>J38</f>
        <v>30</v>
      </c>
      <c r="W38" s="97">
        <f t="shared" si="2"/>
        <v>30</v>
      </c>
      <c r="X38" s="96">
        <f>W38/$W$43</f>
        <v>0.0017287080788290885</v>
      </c>
      <c r="Y38" s="22"/>
    </row>
    <row r="39" spans="1:25" ht="12.75">
      <c r="A39" s="85"/>
      <c r="B39" s="93"/>
      <c r="C39" s="94" t="s">
        <v>31</v>
      </c>
      <c r="D39" s="69"/>
      <c r="E39" s="111"/>
      <c r="F39" s="112"/>
      <c r="G39" s="89"/>
      <c r="H39" s="37"/>
      <c r="I39" s="113"/>
      <c r="J39" s="118">
        <f>L11</f>
        <v>20</v>
      </c>
      <c r="K39" s="97">
        <f>J39+I39</f>
        <v>20</v>
      </c>
      <c r="L39" s="96">
        <f t="shared" si="8"/>
        <v>0.0013245033112582781</v>
      </c>
      <c r="M39" s="37"/>
      <c r="N39" s="111"/>
      <c r="O39" s="99"/>
      <c r="P39" s="119"/>
      <c r="Q39" s="120"/>
      <c r="R39" s="113"/>
      <c r="S39" s="113"/>
      <c r="T39" s="113"/>
      <c r="U39" s="96">
        <f>T39/$T$43</f>
        <v>0</v>
      </c>
      <c r="V39" s="121">
        <f>J39</f>
        <v>20</v>
      </c>
      <c r="W39" s="97">
        <f t="shared" si="2"/>
        <v>20</v>
      </c>
      <c r="X39" s="96">
        <f>W39/$W$43</f>
        <v>0.0011524720525527255</v>
      </c>
      <c r="Y39" s="22"/>
    </row>
    <row r="40" spans="1:25" ht="12.75">
      <c r="A40" s="85"/>
      <c r="B40" s="93"/>
      <c r="C40" s="103"/>
      <c r="D40" s="69"/>
      <c r="E40" s="104"/>
      <c r="F40" s="105"/>
      <c r="G40" s="89"/>
      <c r="H40" s="37"/>
      <c r="I40" s="90"/>
      <c r="J40" s="84"/>
      <c r="K40" s="106"/>
      <c r="L40" s="107"/>
      <c r="M40" s="37"/>
      <c r="N40" s="104"/>
      <c r="O40" s="80"/>
      <c r="P40" s="122"/>
      <c r="Q40" s="123"/>
      <c r="R40" s="109"/>
      <c r="S40" s="109"/>
      <c r="T40" s="109"/>
      <c r="U40" s="91"/>
      <c r="V40" s="109"/>
      <c r="W40" s="90"/>
      <c r="X40" s="96"/>
      <c r="Y40" s="22"/>
    </row>
    <row r="41" spans="1:25" ht="12.75">
      <c r="A41" s="85"/>
      <c r="B41" s="93"/>
      <c r="C41" s="124" t="s">
        <v>54</v>
      </c>
      <c r="D41" s="69"/>
      <c r="E41" s="111"/>
      <c r="F41" s="112"/>
      <c r="G41" s="89"/>
      <c r="H41" s="37"/>
      <c r="I41" s="90"/>
      <c r="J41" s="84"/>
      <c r="K41" s="106">
        <f>L14</f>
        <v>20</v>
      </c>
      <c r="L41" s="96">
        <f t="shared" si="8"/>
        <v>0.0013245033112582781</v>
      </c>
      <c r="M41" s="37"/>
      <c r="N41" s="104"/>
      <c r="O41" s="80"/>
      <c r="P41" s="122"/>
      <c r="Q41" s="123"/>
      <c r="R41" s="109"/>
      <c r="S41" s="109"/>
      <c r="T41" s="109"/>
      <c r="U41" s="91"/>
      <c r="V41" s="109"/>
      <c r="W41" s="138">
        <f>K41</f>
        <v>20</v>
      </c>
      <c r="X41" s="96">
        <f>W41/$W$43</f>
        <v>0.0011524720525527255</v>
      </c>
      <c r="Y41" s="22"/>
    </row>
    <row r="42" spans="1:25" ht="12.75">
      <c r="A42" s="85"/>
      <c r="B42" s="93"/>
      <c r="C42" s="103"/>
      <c r="D42" s="135"/>
      <c r="E42" s="104"/>
      <c r="F42" s="105"/>
      <c r="G42" s="89"/>
      <c r="H42" s="37"/>
      <c r="I42" s="90"/>
      <c r="J42" s="84"/>
      <c r="K42" s="106"/>
      <c r="L42" s="107"/>
      <c r="M42" s="37"/>
      <c r="N42" s="104"/>
      <c r="O42" s="80"/>
      <c r="P42" s="122"/>
      <c r="Q42" s="123"/>
      <c r="R42" s="109"/>
      <c r="S42" s="109"/>
      <c r="T42" s="109"/>
      <c r="U42" s="91"/>
      <c r="V42" s="109"/>
      <c r="W42" s="90"/>
      <c r="X42" s="91"/>
      <c r="Y42" s="22"/>
    </row>
    <row r="43" spans="2:25" ht="12.75">
      <c r="B43" s="54"/>
      <c r="C43" s="125" t="s">
        <v>52</v>
      </c>
      <c r="D43" s="136"/>
      <c r="E43" s="126">
        <f>SUM(E20:E41)</f>
        <v>15000</v>
      </c>
      <c r="F43" s="127">
        <f>SUM(F20:F41)</f>
        <v>15000</v>
      </c>
      <c r="G43" s="128">
        <f>SUM(G20:G41)</f>
        <v>1</v>
      </c>
      <c r="H43" s="129"/>
      <c r="I43" s="127">
        <f>SUM(I20:I41)</f>
        <v>15000</v>
      </c>
      <c r="J43" s="130">
        <f>SUM(J20:J41)</f>
        <v>80</v>
      </c>
      <c r="K43" s="130">
        <f>SUM(K20:K41)</f>
        <v>15100</v>
      </c>
      <c r="L43" s="128">
        <f>SUM(L20:L41)</f>
        <v>1</v>
      </c>
      <c r="M43" s="129"/>
      <c r="N43" s="126">
        <f>SUM(N20:N39)</f>
        <v>298500</v>
      </c>
      <c r="O43" s="130">
        <f>SUM(O20:O39)</f>
        <v>2254</v>
      </c>
      <c r="P43" s="131">
        <f>SUM(P20:P39)</f>
        <v>298542.29999999993</v>
      </c>
      <c r="Q43" s="132"/>
      <c r="R43" s="127">
        <f>SUM(R20:R39)</f>
        <v>15000</v>
      </c>
      <c r="S43" s="127">
        <f aca="true" t="shared" si="9" ref="S43:T43">SUM(S20:S39)</f>
        <v>2254</v>
      </c>
      <c r="T43" s="127">
        <f t="shared" si="9"/>
        <v>17254</v>
      </c>
      <c r="U43" s="128">
        <f>SUM(U20:U39)</f>
        <v>1</v>
      </c>
      <c r="V43" s="127">
        <f>SUM(V20:V39)</f>
        <v>80</v>
      </c>
      <c r="W43" s="127">
        <f>SUM(W20:W41)</f>
        <v>17354</v>
      </c>
      <c r="X43" s="128">
        <f>SUM(X20:X41)</f>
        <v>1</v>
      </c>
      <c r="Y43" s="22"/>
    </row>
    <row r="44" spans="15:25" ht="12.75">
      <c r="O44" s="133"/>
      <c r="P44" s="133"/>
      <c r="Q44" s="134"/>
      <c r="R44" s="133"/>
      <c r="S44" s="133"/>
      <c r="T44" s="133"/>
      <c r="V44" s="133"/>
      <c r="W44" s="133"/>
      <c r="X44" s="133"/>
      <c r="Y44" s="22"/>
    </row>
    <row r="45" spans="2:25" ht="12.75">
      <c r="B45" s="24"/>
      <c r="C45" s="37"/>
      <c r="Y45" s="22"/>
    </row>
  </sheetData>
  <mergeCells count="8">
    <mergeCell ref="N4:P4"/>
    <mergeCell ref="I16:L16"/>
    <mergeCell ref="R16:X16"/>
    <mergeCell ref="E16:G16"/>
    <mergeCell ref="I6:L6"/>
    <mergeCell ref="E6:G6"/>
    <mergeCell ref="N6:P6"/>
    <mergeCell ref="N16:P16"/>
  </mergeCells>
  <printOptions/>
  <pageMargins left="0.7" right="0.7" top="0.75" bottom="0.75" header="0.3" footer="0.3"/>
  <pageSetup horizontalDpi="600" verticalDpi="600" orientation="portrait" paperSize="9" r:id="rId2"/>
  <ignoredErrors>
    <ignoredError sqref="L12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Johan Orsinet</cp:lastModifiedBy>
  <dcterms:created xsi:type="dcterms:W3CDTF">2020-05-09T15:22:36Z</dcterms:created>
  <dcterms:modified xsi:type="dcterms:W3CDTF">2020-05-10T14:21:45Z</dcterms:modified>
  <cp:category/>
  <cp:version/>
  <cp:contentType/>
  <cp:contentStatus/>
</cp:coreProperties>
</file>