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e d'emploi" sheetId="1" state="visible" r:id="rId3"/>
    <sheet name="Hypothèses" sheetId="2" state="visible" r:id="rId4"/>
    <sheet name="Prévisionnel" sheetId="3" state="visible" r:id="rId5"/>
    <sheet name="Scénario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<sst xmlns="http://schemas.openxmlformats.org/spreadsheetml/2006/main" count="93" uniqueCount="69">
  <si>
    <t xml:space="preserve">Modèle de prévisionnel de trésorerie · Advimotion</t>
  </si>
  <si>
    <t xml:space="preserve">12 mois glissants, 3 scénarios (central, optimiste, stress). La méthode complète est expliquée dans l'article : advimotion.com/previsionnel-de-tresorerie/</t>
  </si>
  <si>
    <t xml:space="preserve">Comment l'utiliser</t>
  </si>
  <si>
    <t xml:space="preserve">1. Feuille Prévisionnel : remplacez les valeurs en BLEU sur fond jaune par les vôtres (des données de démonstration sont préremplies pour montrer le format).</t>
  </si>
  <si>
    <t xml:space="preserve">2. Commencez par les sorties (salaires, charges fixes, dépenses d'exploitation) : c'est la partie certaine.</t>
  </si>
  <si>
    <t xml:space="preserve">3. Saisissez le chiffre d'affaires ENCAISSÉ (pas facturé) : appliquez vos délais réels de paiement.</t>
  </si>
  <si>
    <t xml:space="preserve">4. Ajustez les leviers de la feuille Hypothèses, puis lisez la feuille Scénarios : le point bas du scénario stress dicte la date limite pour agir.</t>
  </si>
  <si>
    <t xml:space="preserve">Code couleur</t>
  </si>
  <si>
    <t xml:space="preserve">Bleu sur fond jaune : cellules à saisir. Noir : formules, ne pas toucher. Vert : synthèses.</t>
  </si>
  <si>
    <t xml:space="preserve">Conventions de saisie</t>
  </si>
  <si>
    <t xml:space="preserve">Tous les décaissements se saisissent en POSITIF (le modèle les soustrait). Exceptions signées : Compte courant d'associé (+ apport / − retrait) et TVA nette (+ reversement / − remboursement).</t>
  </si>
  <si>
    <t xml:space="preserve">Les 5 erreurs à éviter (vues en mission)</t>
  </si>
  <si>
    <t xml:space="preserve">TVA oubliée · décalages d'encaissement ignorés · échéances URSSAF mal calées · factures fournisseurs manquantes · frais généraux estimés au lieu d'être suivis.</t>
  </si>
  <si>
    <t xml:space="preserve">Modèle fourni par Advimotion, DAF externalisé augmenté par la data et l'IA. Diagnostic offert de 30 minutes : advimotion.com/conseil-strategique-et-daf-startup/</t>
  </si>
  <si>
    <t xml:space="preserve">Hypothèses de scénarios</t>
  </si>
  <si>
    <t xml:space="preserve">Position de trésorerie de départ (tous comptes)</t>
  </si>
  <si>
    <t xml:space="preserve">Central</t>
  </si>
  <si>
    <t xml:space="preserve">Optimiste</t>
  </si>
  <si>
    <t xml:space="preserve">Stress</t>
  </si>
  <si>
    <t xml:space="preserve">Coefficient de chiffre d'affaires encaissé</t>
  </si>
  <si>
    <t xml:space="preserve">Part du CA du mois encaissée avec 1 mois de retard</t>
  </si>
  <si>
    <t xml:space="preserve">Décalage des financements (emprunts, levée), en mois</t>
  </si>
  <si>
    <t xml:space="preserve">Le scénario stress dégrade les 3 leviers observés en mission : retards clients, décalage d'un financement, CA signé sous le plan.</t>
  </si>
  <si>
    <t xml:space="preserve">Prévisionnel de trésorerie (scénario central) · saisir les cellules jaunes</t>
  </si>
  <si>
    <t xml:space="preserve">Mois</t>
  </si>
  <si>
    <t xml:space="preserve">Août-26</t>
  </si>
  <si>
    <t xml:space="preserve">Sept-26</t>
  </si>
  <si>
    <t xml:space="preserve">Oct-26</t>
  </si>
  <si>
    <t xml:space="preserve">Nov-26</t>
  </si>
  <si>
    <t xml:space="preserve">Déc-26</t>
  </si>
  <si>
    <t xml:space="preserve">Janv-27</t>
  </si>
  <si>
    <t xml:space="preserve">Févr-27</t>
  </si>
  <si>
    <t xml:space="preserve">Mars-27</t>
  </si>
  <si>
    <t xml:space="preserve">Avr-27</t>
  </si>
  <si>
    <t xml:space="preserve">Mai-27</t>
  </si>
  <si>
    <t xml:space="preserve">Juin-27</t>
  </si>
  <si>
    <t xml:space="preserve">Juil-27</t>
  </si>
  <si>
    <t xml:space="preserve">Position d'ouverture</t>
  </si>
  <si>
    <t xml:space="preserve">ENCAISSEMENTS</t>
  </si>
  <si>
    <t xml:space="preserve">Chiffre d'affaires encaissé</t>
  </si>
  <si>
    <t xml:space="preserve">Subventions et aides (CII, CIR, appels à projets)</t>
  </si>
  <si>
    <t xml:space="preserve">DÉCAISSEMENTS D'EXPLOITATION (en positif)</t>
  </si>
  <si>
    <t xml:space="preserve">Coûts directs</t>
  </si>
  <si>
    <t xml:space="preserve">Ressources humaines (salaires + charges)</t>
  </si>
  <si>
    <t xml:space="preserve">Commercial et marketing</t>
  </si>
  <si>
    <t xml:space="preserve">Frais informatiques</t>
  </si>
  <si>
    <t xml:space="preserve">Honoraires et frais généraux</t>
  </si>
  <si>
    <t xml:space="preserve">Impôts et taxes (hors TVA et IS)</t>
  </si>
  <si>
    <t xml:space="preserve">Flux d'exploitation</t>
  </si>
  <si>
    <t xml:space="preserve">INVESTISSEMENTS</t>
  </si>
  <si>
    <t xml:space="preserve">CAPEX / matériel (en positif)</t>
  </si>
  <si>
    <t xml:space="preserve">FINANCEMENT ET HAUT DE BILAN</t>
  </si>
  <si>
    <t xml:space="preserve">Emprunts reçus</t>
  </si>
  <si>
    <t xml:space="preserve">Remboursements d'emprunts (en positif)</t>
  </si>
  <si>
    <t xml:space="preserve">Compte courant d'associé (+ apport / − retrait)</t>
  </si>
  <si>
    <t xml:space="preserve">Augmentation de capital / levée</t>
  </si>
  <si>
    <t xml:space="preserve">TVA ET IS</t>
  </si>
  <si>
    <t xml:space="preserve">TVA nette (+ reversement / − remboursement)</t>
  </si>
  <si>
    <t xml:space="preserve">Impôt sur les sociétés (en positif)</t>
  </si>
  <si>
    <t xml:space="preserve">Flux net du mois</t>
  </si>
  <si>
    <t xml:space="preserve">Position de fermeture</t>
  </si>
  <si>
    <t xml:space="preserve">Point bas des 12 mois</t>
  </si>
  <si>
    <t xml:space="preserve">Comparaison des 3 scénarios (calculée, ne rien saisir ici)</t>
  </si>
  <si>
    <t xml:space="preserve">Scénario Central</t>
  </si>
  <si>
    <t xml:space="preserve">CA encaissé ajusté</t>
  </si>
  <si>
    <t xml:space="preserve">Financements ajustés (reçus)</t>
  </si>
  <si>
    <t xml:space="preserve">Point bas / mois du point bas</t>
  </si>
  <si>
    <t xml:space="preserve">Scénario Optimiste</t>
  </si>
  <si>
    <t xml:space="preserve">Scénario Stress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</si>
</sst>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&quot; €&quot;;\(#,##0&quot;) €&quot;;\-"/>
    <numFmt numFmtId="166" formatCode="0%"/>
    <numFmt numFmtId="167" formatCode="0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C2340"/>
      <name val="Arial"/>
      <family val="0"/>
      <charset val="1"/>
    </font>
    <font>
      <i val="true"/>
      <sz val="10"/>
      <color rgb="FF5A6B80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2E71E5"/>
      <name val="Arial"/>
      <family val="0"/>
      <charset val="1"/>
    </font>
    <font>
      <b val="true"/>
      <sz val="13"/>
      <color rgb="FF0C2340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9"/>
      <color rgb="FF5A6B80"/>
      <name val="Arial"/>
      <family val="0"/>
      <charset val="1"/>
    </font>
    <font>
      <b val="true"/>
      <sz val="12"/>
      <color rgb="FF0C234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0C2340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1E8A5B"/>
      <name val="Arial"/>
      <family val="0"/>
      <charset val="1"/>
    </font>
    <font>
      <b val="true"/>
      <sz val="10"/>
      <color rgb="FFC2453A"/>
      <name val="Arial"/>
      <family val="0"/>
      <charset val="1"/>
    </font>
    <font>
      <b val="true"/>
      <sz val="11"/>
      <color rgb="FF2E71E5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0C2340"/>
        <bgColor rgb="FF333333"/>
      </patternFill>
    </fill>
    <fill>
      <patternFill patternType="solid">
        <fgColor rgb="FFEAF1FC"/>
        <bgColor rgb="FFE7F5EE"/>
      </patternFill>
    </fill>
    <fill>
      <patternFill patternType="solid">
        <fgColor rgb="FFE7F5EE"/>
        <bgColor rgb="FFEAF1F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3D9E0"/>
      </left>
      <right style="thin">
        <color rgb="FFD3D9E0"/>
      </right>
      <top style="thin">
        <color rgb="FFD3D9E0"/>
      </top>
      <bottom style="thin">
        <color rgb="FFD3D9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C2453A"/>
      <rgbColor rgb="FFFFFFCC"/>
      <rgbColor rgb="FFE7F5EE"/>
      <rgbColor rgb="FF660066"/>
      <rgbColor rgb="FFFF8080"/>
      <rgbColor rgb="FF0066CC"/>
      <rgbColor rgb="FFD3D9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1FC"/>
      <rgbColor rgb="FFCCFFCC"/>
      <rgbColor rgb="FFFFFF99"/>
      <rgbColor rgb="FF99CCFF"/>
      <rgbColor rgb="FFFF99CC"/>
      <rgbColor rgb="FFCC99FF"/>
      <rgbColor rgb="FFFFCC99"/>
      <rgbColor rgb="FF2E71E5"/>
      <rgbColor rgb="FF2EC5CE"/>
      <rgbColor rgb="FF99CC00"/>
      <rgbColor rgb="FFFFCC00"/>
      <rgbColor rgb="FFFF9900"/>
      <rgbColor rgb="FFFF6600"/>
      <rgbColor rgb="FF5A6B80"/>
      <rgbColor rgb="FF969696"/>
      <rgbColor rgb="FF0C2340"/>
      <rgbColor rgb="FF1E8A5B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Position de trésorerie projetée · 3 scénarios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Scénarios!A8</c:f>
              <c:strCache>
                <c:ptCount val="1"/>
                <c:pt idx="0">
                  <c:v>Position de fermeture</c:v>
                </c:pt>
              </c:strCache>
            </c:strRef>
          </c:tx>
          <c:spPr>
            <a:solidFill>
              <a:srgbClr val="2e71e5"/>
            </a:solidFill>
            <a:ln w="21960">
              <a:solidFill>
                <a:srgbClr val="2e71e5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Scénarios!$B$3:$M$3</c:f>
              <c:strCache>
                <c:ptCount val="12"/>
                <c:pt idx="0">
                  <c:v>Août-26</c:v>
                </c:pt>
                <c:pt idx="1">
                  <c:v>Sept-26</c:v>
                </c:pt>
                <c:pt idx="2">
                  <c:v>Oct-26</c:v>
                </c:pt>
                <c:pt idx="3">
                  <c:v>Nov-26</c:v>
                </c:pt>
                <c:pt idx="4">
                  <c:v>Déc-26</c:v>
                </c:pt>
                <c:pt idx="5">
                  <c:v>Janv-27</c:v>
                </c:pt>
                <c:pt idx="6">
                  <c:v>Févr-27</c:v>
                </c:pt>
                <c:pt idx="7">
                  <c:v>Mars-27</c:v>
                </c:pt>
                <c:pt idx="8">
                  <c:v>Avr-27</c:v>
                </c:pt>
                <c:pt idx="9">
                  <c:v>Mai-27</c:v>
                </c:pt>
                <c:pt idx="10">
                  <c:v>Juin-27</c:v>
                </c:pt>
                <c:pt idx="11">
                  <c:v>Juil-27</c:v>
                </c:pt>
              </c:strCache>
            </c:strRef>
          </c:cat>
          <c:val>
            <c:numRef>
              <c:f>Scénarios!$B$8:$M$8</c:f>
              <c:numCache>
                <c:formatCode>#,##0" €";\(#,##0") €";\-</c:formatCode>
                <c:ptCount val="12"/>
                <c:pt idx="0">
                  <c:v>35150</c:v>
                </c:pt>
                <c:pt idx="1">
                  <c:v>25900</c:v>
                </c:pt>
                <c:pt idx="2">
                  <c:v>90150</c:v>
                </c:pt>
                <c:pt idx="3">
                  <c:v>66000</c:v>
                </c:pt>
                <c:pt idx="4">
                  <c:v>58450</c:v>
                </c:pt>
                <c:pt idx="5">
                  <c:v>52400</c:v>
                </c:pt>
                <c:pt idx="6">
                  <c:v>66950</c:v>
                </c:pt>
                <c:pt idx="7">
                  <c:v>210300</c:v>
                </c:pt>
                <c:pt idx="8">
                  <c:v>218050</c:v>
                </c:pt>
                <c:pt idx="9">
                  <c:v>213600</c:v>
                </c:pt>
                <c:pt idx="10">
                  <c:v>210750</c:v>
                </c:pt>
                <c:pt idx="11">
                  <c:v>218000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Scénarios!A14</c:f>
              <c:strCache>
                <c:ptCount val="1"/>
                <c:pt idx="0">
                  <c:v>Position de fermeture</c:v>
                </c:pt>
              </c:strCache>
            </c:strRef>
          </c:tx>
          <c:spPr>
            <a:solidFill>
              <a:srgbClr val="2ec5ce"/>
            </a:solidFill>
            <a:ln w="21960">
              <a:solidFill>
                <a:srgbClr val="2ec5ce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Scénarios!$B$3:$M$3</c:f>
              <c:strCache>
                <c:ptCount val="12"/>
                <c:pt idx="0">
                  <c:v>Août-26</c:v>
                </c:pt>
                <c:pt idx="1">
                  <c:v>Sept-26</c:v>
                </c:pt>
                <c:pt idx="2">
                  <c:v>Oct-26</c:v>
                </c:pt>
                <c:pt idx="3">
                  <c:v>Nov-26</c:v>
                </c:pt>
                <c:pt idx="4">
                  <c:v>Déc-26</c:v>
                </c:pt>
                <c:pt idx="5">
                  <c:v>Janv-27</c:v>
                </c:pt>
                <c:pt idx="6">
                  <c:v>Févr-27</c:v>
                </c:pt>
                <c:pt idx="7">
                  <c:v>Mars-27</c:v>
                </c:pt>
                <c:pt idx="8">
                  <c:v>Avr-27</c:v>
                </c:pt>
                <c:pt idx="9">
                  <c:v>Mai-27</c:v>
                </c:pt>
                <c:pt idx="10">
                  <c:v>Juin-27</c:v>
                </c:pt>
                <c:pt idx="11">
                  <c:v>Juil-27</c:v>
                </c:pt>
              </c:strCache>
            </c:strRef>
          </c:cat>
          <c:val>
            <c:numRef>
              <c:f>Scénarios!$B$14:$M$14</c:f>
              <c:numCache>
                <c:formatCode>#,##0" €";\(#,##0") €";\-</c:formatCode>
                <c:ptCount val="12"/>
                <c:pt idx="0">
                  <c:v>41450</c:v>
                </c:pt>
                <c:pt idx="1">
                  <c:v>38950</c:v>
                </c:pt>
                <c:pt idx="2">
                  <c:v>110400</c:v>
                </c:pt>
                <c:pt idx="3">
                  <c:v>93750</c:v>
                </c:pt>
                <c:pt idx="4">
                  <c:v>94000</c:v>
                </c:pt>
                <c:pt idx="5">
                  <c:v>96200</c:v>
                </c:pt>
                <c:pt idx="6">
                  <c:v>117650</c:v>
                </c:pt>
                <c:pt idx="7">
                  <c:v>269700</c:v>
                </c:pt>
                <c:pt idx="8">
                  <c:v>286450</c:v>
                </c:pt>
                <c:pt idx="9">
                  <c:v>291300</c:v>
                </c:pt>
                <c:pt idx="10">
                  <c:v>298050</c:v>
                </c:pt>
                <c:pt idx="11">
                  <c:v>315200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Scénarios!A20</c:f>
              <c:strCache>
                <c:ptCount val="1"/>
                <c:pt idx="0">
                  <c:v>Position de fermeture</c:v>
                </c:pt>
              </c:strCache>
            </c:strRef>
          </c:tx>
          <c:spPr>
            <a:solidFill>
              <a:srgbClr val="c2453a"/>
            </a:solidFill>
            <a:ln w="21960">
              <a:solidFill>
                <a:srgbClr val="c2453a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Scénarios!$B$3:$M$3</c:f>
              <c:strCache>
                <c:ptCount val="12"/>
                <c:pt idx="0">
                  <c:v>Août-26</c:v>
                </c:pt>
                <c:pt idx="1">
                  <c:v>Sept-26</c:v>
                </c:pt>
                <c:pt idx="2">
                  <c:v>Oct-26</c:v>
                </c:pt>
                <c:pt idx="3">
                  <c:v>Nov-26</c:v>
                </c:pt>
                <c:pt idx="4">
                  <c:v>Déc-26</c:v>
                </c:pt>
                <c:pt idx="5">
                  <c:v>Janv-27</c:v>
                </c:pt>
                <c:pt idx="6">
                  <c:v>Févr-27</c:v>
                </c:pt>
                <c:pt idx="7">
                  <c:v>Mars-27</c:v>
                </c:pt>
                <c:pt idx="8">
                  <c:v>Avr-27</c:v>
                </c:pt>
                <c:pt idx="9">
                  <c:v>Mai-27</c:v>
                </c:pt>
                <c:pt idx="10">
                  <c:v>Juin-27</c:v>
                </c:pt>
                <c:pt idx="11">
                  <c:v>Juil-27</c:v>
                </c:pt>
              </c:strCache>
            </c:strRef>
          </c:cat>
          <c:val>
            <c:numRef>
              <c:f>Scénarios!$B$20:$M$20</c:f>
              <c:numCache>
                <c:formatCode>#,##0" €";\(#,##0") €";\-</c:formatCode>
                <c:ptCount val="12"/>
                <c:pt idx="0">
                  <c:v>15200</c:v>
                </c:pt>
                <c:pt idx="1">
                  <c:v>-5975</c:v>
                </c:pt>
                <c:pt idx="2">
                  <c:v>-14400</c:v>
                </c:pt>
                <c:pt idx="3">
                  <c:v>-51500</c:v>
                </c:pt>
                <c:pt idx="4">
                  <c:v>-12500</c:v>
                </c:pt>
                <c:pt idx="5">
                  <c:v>-32975</c:v>
                </c:pt>
                <c:pt idx="6">
                  <c:v>-27900</c:v>
                </c:pt>
                <c:pt idx="7">
                  <c:v>-51750</c:v>
                </c:pt>
                <c:pt idx="8">
                  <c:v>-59450</c:v>
                </c:pt>
                <c:pt idx="9">
                  <c:v>70150</c:v>
                </c:pt>
                <c:pt idx="10">
                  <c:v>50850</c:v>
                </c:pt>
                <c:pt idx="11">
                  <c:v>41150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2516704"/>
        <c:axId val="22043931"/>
      </c:lineChart>
      <c:catAx>
        <c:axId val="2516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2043931"/>
        <c:crosses val="autoZero"/>
        <c:auto val="1"/>
        <c:lblAlgn val="ctr"/>
        <c:lblOffset val="100"/>
        <c:noMultiLvlLbl val="0"/>
      </c:catAx>
      <c:valAx>
        <c:axId val="2204393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€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&quot; €&quot;;\(#,##0&quot;) €&quot;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51670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23</xdr:row>
      <xdr:rowOff>0</xdr:rowOff>
    </xdr:from>
    <xdr:to>
      <xdr:col>12</xdr:col>
      <xdr:colOff>439920</xdr:colOff>
      <xdr:row>40</xdr:row>
      <xdr:rowOff>1080</xdr:rowOff>
    </xdr:to>
    <xdr:graphicFrame>
      <xdr:nvGraphicFramePr>
        <xdr:cNvPr id="0" name="Chart 1"/>
        <xdr:cNvGraphicFramePr/>
      </xdr:nvGraphicFramePr>
      <xdr:xfrm>
        <a:off x="3101400" y="4381560"/>
        <a:ext cx="935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5"/>
  </cols>
  <sheetData>
    <row r="2" customFormat="false" ht="19.7" hidden="false" customHeight="false" outlineLevel="0" collapsed="false">
      <c r="B2" s="1" t="s">
        <v>0</v>
      </c>
    </row>
    <row r="3" customFormat="false" ht="27.75" hidden="false" customHeight="true" outlineLevel="0" collapsed="false">
      <c r="B3" s="2" t="s">
        <v>1</v>
      </c>
    </row>
    <row r="4" customFormat="false" ht="27.75" hidden="false" customHeight="true" outlineLevel="0" collapsed="false">
      <c r="B4" s="3"/>
    </row>
    <row r="5" customFormat="false" ht="15" hidden="false" customHeight="false" outlineLevel="0" collapsed="false">
      <c r="B5" s="4" t="s">
        <v>2</v>
      </c>
    </row>
    <row r="6" customFormat="false" ht="27.75" hidden="false" customHeight="true" outlineLevel="0" collapsed="false">
      <c r="B6" s="3" t="s">
        <v>3</v>
      </c>
    </row>
    <row r="7" customFormat="false" ht="27.75" hidden="false" customHeight="true" outlineLevel="0" collapsed="false">
      <c r="B7" s="3" t="s">
        <v>4</v>
      </c>
    </row>
    <row r="8" customFormat="false" ht="27.75" hidden="false" customHeight="true" outlineLevel="0" collapsed="false">
      <c r="B8" s="3" t="s">
        <v>5</v>
      </c>
    </row>
    <row r="9" customFormat="false" ht="27.75" hidden="false" customHeight="true" outlineLevel="0" collapsed="false">
      <c r="B9" s="3" t="s">
        <v>6</v>
      </c>
    </row>
    <row r="10" customFormat="false" ht="27.75" hidden="false" customHeight="true" outlineLevel="0" collapsed="false">
      <c r="B10" s="3"/>
    </row>
    <row r="11" customFormat="false" ht="15" hidden="false" customHeight="false" outlineLevel="0" collapsed="false">
      <c r="B11" s="4" t="s">
        <v>7</v>
      </c>
    </row>
    <row r="12" customFormat="false" ht="27.75" hidden="false" customHeight="true" outlineLevel="0" collapsed="false">
      <c r="B12" s="3" t="s">
        <v>8</v>
      </c>
    </row>
    <row r="13" customFormat="false" ht="27.75" hidden="false" customHeight="true" outlineLevel="0" collapsed="false">
      <c r="B13" s="3"/>
    </row>
    <row r="14" customFormat="false" ht="15" hidden="false" customHeight="false" outlineLevel="0" collapsed="false">
      <c r="B14" s="4" t="s">
        <v>9</v>
      </c>
    </row>
    <row r="15" customFormat="false" ht="27.75" hidden="false" customHeight="true" outlineLevel="0" collapsed="false">
      <c r="B15" s="3" t="s">
        <v>10</v>
      </c>
    </row>
    <row r="16" customFormat="false" ht="27.75" hidden="false" customHeight="true" outlineLevel="0" collapsed="false">
      <c r="B16" s="3"/>
    </row>
    <row r="17" customFormat="false" ht="15" hidden="false" customHeight="false" outlineLevel="0" collapsed="false">
      <c r="B17" s="4" t="s">
        <v>11</v>
      </c>
    </row>
    <row r="18" customFormat="false" ht="27.75" hidden="false" customHeight="true" outlineLevel="0" collapsed="false">
      <c r="B18" s="3" t="s">
        <v>12</v>
      </c>
    </row>
    <row r="19" customFormat="false" ht="27.75" hidden="false" customHeight="true" outlineLevel="0" collapsed="false">
      <c r="B19" s="3"/>
    </row>
    <row r="20" customFormat="false" ht="27.75" hidden="false" customHeight="true" outlineLevel="0" collapsed="false">
      <c r="B20" s="2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2"/>
    <col collapsed="false" customWidth="true" hidden="false" outlineLevel="0" max="4" min="2" style="0" width="14"/>
  </cols>
  <sheetData>
    <row r="1" customFormat="false" ht="16.15" hidden="false" customHeight="false" outlineLevel="0" collapsed="false">
      <c r="A1" s="5" t="s">
        <v>14</v>
      </c>
    </row>
    <row r="3" customFormat="false" ht="15" hidden="false" customHeight="false" outlineLevel="0" collapsed="false">
      <c r="A3" s="0" t="s">
        <v>15</v>
      </c>
      <c r="B3" s="6" t="n">
        <v>47000</v>
      </c>
    </row>
    <row r="5" customFormat="false" ht="15" hidden="false" customHeight="false" outlineLevel="0" collapsed="false">
      <c r="B5" s="7" t="s">
        <v>16</v>
      </c>
      <c r="C5" s="7" t="s">
        <v>17</v>
      </c>
      <c r="D5" s="7" t="s">
        <v>18</v>
      </c>
    </row>
    <row r="6" customFormat="false" ht="15" hidden="false" customHeight="false" outlineLevel="0" collapsed="false">
      <c r="A6" s="8" t="s">
        <v>19</v>
      </c>
      <c r="B6" s="9" t="n">
        <v>1</v>
      </c>
      <c r="C6" s="9" t="n">
        <v>1.15</v>
      </c>
      <c r="D6" s="9" t="n">
        <v>0.75</v>
      </c>
    </row>
    <row r="7" customFormat="false" ht="15" hidden="false" customHeight="false" outlineLevel="0" collapsed="false">
      <c r="A7" s="8" t="s">
        <v>20</v>
      </c>
      <c r="B7" s="9" t="n">
        <v>0</v>
      </c>
      <c r="C7" s="9" t="n">
        <v>0</v>
      </c>
      <c r="D7" s="9" t="n">
        <v>0.3</v>
      </c>
    </row>
    <row r="8" customFormat="false" ht="15" hidden="false" customHeight="false" outlineLevel="0" collapsed="false">
      <c r="A8" s="8" t="s">
        <v>21</v>
      </c>
      <c r="B8" s="10" t="n">
        <v>0</v>
      </c>
      <c r="C8" s="10" t="n">
        <v>0</v>
      </c>
      <c r="D8" s="10" t="n">
        <v>2</v>
      </c>
    </row>
    <row r="10" customFormat="false" ht="15" hidden="false" customHeight="false" outlineLevel="0" collapsed="false">
      <c r="A10" s="11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13" min="2" style="0" width="11.5"/>
  </cols>
  <sheetData>
    <row r="1" customFormat="false" ht="15" hidden="false" customHeight="false" outlineLevel="0" collapsed="false">
      <c r="A1" s="12" t="s">
        <v>23</v>
      </c>
    </row>
    <row r="3" customFormat="false" ht="15" hidden="false" customHeight="false" outlineLevel="0" collapsed="false">
      <c r="A3" s="13" t="s">
        <v>24</v>
      </c>
      <c r="B3" s="7" t="s">
        <v>25</v>
      </c>
      <c r="C3" s="7" t="s">
        <v>26</v>
      </c>
      <c r="D3" s="7" t="s">
        <v>27</v>
      </c>
      <c r="E3" s="7" t="s">
        <v>28</v>
      </c>
      <c r="F3" s="7" t="s">
        <v>29</v>
      </c>
      <c r="G3" s="7" t="s">
        <v>30</v>
      </c>
      <c r="H3" s="7" t="s">
        <v>31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36</v>
      </c>
    </row>
    <row r="4" customFormat="false" ht="15" hidden="false" customHeight="false" outlineLevel="0" collapsed="false">
      <c r="A4" s="14" t="s">
        <v>37</v>
      </c>
      <c r="B4" s="15" t="n">
        <f aca="false">Hypothèses!B3</f>
        <v>47000</v>
      </c>
      <c r="C4" s="15" t="n">
        <f aca="false">B27</f>
        <v>35150</v>
      </c>
      <c r="D4" s="15" t="n">
        <f aca="false">C27</f>
        <v>25900</v>
      </c>
      <c r="E4" s="15" t="n">
        <f aca="false">D27</f>
        <v>90150</v>
      </c>
      <c r="F4" s="15" t="n">
        <f aca="false">E27</f>
        <v>66000</v>
      </c>
      <c r="G4" s="15" t="n">
        <f aca="false">F27</f>
        <v>58450</v>
      </c>
      <c r="H4" s="15" t="n">
        <f aca="false">G27</f>
        <v>52400</v>
      </c>
      <c r="I4" s="15" t="n">
        <f aca="false">H27</f>
        <v>66950</v>
      </c>
      <c r="J4" s="15" t="n">
        <f aca="false">I27</f>
        <v>210300</v>
      </c>
      <c r="K4" s="15" t="n">
        <f aca="false">J27</f>
        <v>218050</v>
      </c>
      <c r="L4" s="15" t="n">
        <f aca="false">K27</f>
        <v>213600</v>
      </c>
      <c r="M4" s="15" t="n">
        <f aca="false">L27</f>
        <v>210750</v>
      </c>
    </row>
    <row r="5" customFormat="false" ht="15" hidden="false" customHeight="false" outlineLevel="0" collapsed="false">
      <c r="A5" s="16" t="s">
        <v>38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customFormat="false" ht="15" hidden="false" customHeight="false" outlineLevel="0" collapsed="false">
      <c r="A6" s="18" t="s">
        <v>39</v>
      </c>
      <c r="B6" s="19" t="n">
        <v>42000</v>
      </c>
      <c r="C6" s="19" t="n">
        <v>45000</v>
      </c>
      <c r="D6" s="19" t="n">
        <v>48000</v>
      </c>
      <c r="E6" s="19" t="n">
        <v>50000</v>
      </c>
      <c r="F6" s="19" t="n">
        <v>52000</v>
      </c>
      <c r="G6" s="19" t="n">
        <v>55000</v>
      </c>
      <c r="H6" s="19" t="n">
        <v>46000</v>
      </c>
      <c r="I6" s="19" t="n">
        <v>58000</v>
      </c>
      <c r="J6" s="19" t="n">
        <v>60000</v>
      </c>
      <c r="K6" s="19" t="n">
        <v>62000</v>
      </c>
      <c r="L6" s="19" t="n">
        <v>64000</v>
      </c>
      <c r="M6" s="19" t="n">
        <v>66000</v>
      </c>
    </row>
    <row r="7" customFormat="false" ht="15" hidden="false" customHeight="false" outlineLevel="0" collapsed="false">
      <c r="A7" s="18" t="s">
        <v>40</v>
      </c>
      <c r="B7" s="19" t="n">
        <v>0</v>
      </c>
      <c r="C7" s="19" t="n">
        <v>0</v>
      </c>
      <c r="D7" s="19" t="n">
        <v>12000</v>
      </c>
      <c r="E7" s="19" t="n">
        <v>0</v>
      </c>
      <c r="F7" s="19" t="n">
        <v>0</v>
      </c>
      <c r="G7" s="19" t="n">
        <v>0</v>
      </c>
      <c r="H7" s="19" t="n">
        <v>25000</v>
      </c>
      <c r="I7" s="19" t="n">
        <v>0</v>
      </c>
      <c r="J7" s="19" t="n">
        <v>0</v>
      </c>
      <c r="K7" s="19" t="n">
        <v>0</v>
      </c>
      <c r="L7" s="19" t="n">
        <v>0</v>
      </c>
      <c r="M7" s="19" t="n">
        <v>15000</v>
      </c>
    </row>
    <row r="8" customFormat="false" ht="15" hidden="false" customHeight="false" outlineLevel="0" collapsed="false">
      <c r="A8" s="16" t="s">
        <v>41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customFormat="false" ht="15" hidden="false" customHeight="false" outlineLevel="0" collapsed="false">
      <c r="A9" s="18" t="s">
        <v>42</v>
      </c>
      <c r="B9" s="19" t="n">
        <v>6000</v>
      </c>
      <c r="C9" s="19" t="n">
        <v>6000</v>
      </c>
      <c r="D9" s="19" t="n">
        <v>6000</v>
      </c>
      <c r="E9" s="19" t="n">
        <v>6000</v>
      </c>
      <c r="F9" s="19" t="n">
        <v>6000</v>
      </c>
      <c r="G9" s="19" t="n">
        <v>6000</v>
      </c>
      <c r="H9" s="19" t="n">
        <v>6000</v>
      </c>
      <c r="I9" s="19" t="n">
        <v>6000</v>
      </c>
      <c r="J9" s="19" t="n">
        <v>6000</v>
      </c>
      <c r="K9" s="19" t="n">
        <v>6000</v>
      </c>
      <c r="L9" s="19" t="n">
        <v>6000</v>
      </c>
      <c r="M9" s="19" t="n">
        <v>6000</v>
      </c>
    </row>
    <row r="10" customFormat="false" ht="15" hidden="false" customHeight="false" outlineLevel="0" collapsed="false">
      <c r="A10" s="18" t="s">
        <v>43</v>
      </c>
      <c r="B10" s="19" t="n">
        <v>26000</v>
      </c>
      <c r="C10" s="19" t="n">
        <v>26000</v>
      </c>
      <c r="D10" s="19" t="n">
        <v>26000</v>
      </c>
      <c r="E10" s="19" t="n">
        <v>29000</v>
      </c>
      <c r="F10" s="19" t="n">
        <v>29000</v>
      </c>
      <c r="G10" s="19" t="n">
        <v>29000</v>
      </c>
      <c r="H10" s="19" t="n">
        <v>29000</v>
      </c>
      <c r="I10" s="19" t="n">
        <v>32000</v>
      </c>
      <c r="J10" s="19" t="n">
        <v>32000</v>
      </c>
      <c r="K10" s="19" t="n">
        <v>32000</v>
      </c>
      <c r="L10" s="19" t="n">
        <v>32000</v>
      </c>
      <c r="M10" s="19" t="n">
        <v>32000</v>
      </c>
    </row>
    <row r="11" customFormat="false" ht="15" hidden="false" customHeight="false" outlineLevel="0" collapsed="false">
      <c r="A11" s="18" t="s">
        <v>44</v>
      </c>
      <c r="B11" s="19" t="n">
        <v>5000</v>
      </c>
      <c r="C11" s="19" t="n">
        <v>5000</v>
      </c>
      <c r="D11" s="19" t="n">
        <v>6000</v>
      </c>
      <c r="E11" s="19" t="n">
        <v>6000</v>
      </c>
      <c r="F11" s="19" t="n">
        <v>6000</v>
      </c>
      <c r="G11" s="19" t="n">
        <v>7000</v>
      </c>
      <c r="H11" s="19" t="n">
        <v>4000</v>
      </c>
      <c r="I11" s="19" t="n">
        <v>7000</v>
      </c>
      <c r="J11" s="19" t="n">
        <v>8000</v>
      </c>
      <c r="K11" s="19" t="n">
        <v>8000</v>
      </c>
      <c r="L11" s="19" t="n">
        <v>8000</v>
      </c>
      <c r="M11" s="19" t="n">
        <v>8000</v>
      </c>
    </row>
    <row r="12" customFormat="false" ht="15" hidden="false" customHeight="false" outlineLevel="0" collapsed="false">
      <c r="A12" s="18" t="s">
        <v>45</v>
      </c>
      <c r="B12" s="19" t="n">
        <v>1800</v>
      </c>
      <c r="C12" s="19" t="n">
        <v>1800</v>
      </c>
      <c r="D12" s="19" t="n">
        <v>1800</v>
      </c>
      <c r="E12" s="19" t="n">
        <v>1800</v>
      </c>
      <c r="F12" s="19" t="n">
        <v>1800</v>
      </c>
      <c r="G12" s="19" t="n">
        <v>1800</v>
      </c>
      <c r="H12" s="19" t="n">
        <v>1800</v>
      </c>
      <c r="I12" s="19" t="n">
        <v>1800</v>
      </c>
      <c r="J12" s="19" t="n">
        <v>1800</v>
      </c>
      <c r="K12" s="19" t="n">
        <v>1800</v>
      </c>
      <c r="L12" s="19" t="n">
        <v>1800</v>
      </c>
      <c r="M12" s="19" t="n">
        <v>1800</v>
      </c>
    </row>
    <row r="13" customFormat="false" ht="15" hidden="false" customHeight="false" outlineLevel="0" collapsed="false">
      <c r="A13" s="18" t="s">
        <v>46</v>
      </c>
      <c r="B13" s="19" t="n">
        <v>3200</v>
      </c>
      <c r="C13" s="19" t="n">
        <v>3200</v>
      </c>
      <c r="D13" s="19" t="n">
        <v>3200</v>
      </c>
      <c r="E13" s="19" t="n">
        <v>3200</v>
      </c>
      <c r="F13" s="19" t="n">
        <v>3200</v>
      </c>
      <c r="G13" s="19" t="n">
        <v>3200</v>
      </c>
      <c r="H13" s="19" t="n">
        <v>3200</v>
      </c>
      <c r="I13" s="19" t="n">
        <v>3200</v>
      </c>
      <c r="J13" s="19" t="n">
        <v>3200</v>
      </c>
      <c r="K13" s="19" t="n">
        <v>3200</v>
      </c>
      <c r="L13" s="19" t="n">
        <v>3200</v>
      </c>
      <c r="M13" s="19" t="n">
        <v>3200</v>
      </c>
    </row>
    <row r="14" customFormat="false" ht="15" hidden="false" customHeight="false" outlineLevel="0" collapsed="false">
      <c r="A14" s="18" t="s">
        <v>47</v>
      </c>
      <c r="B14" s="19" t="n">
        <v>250</v>
      </c>
      <c r="C14" s="19" t="n">
        <v>250</v>
      </c>
      <c r="D14" s="19" t="n">
        <v>250</v>
      </c>
      <c r="E14" s="19" t="n">
        <v>250</v>
      </c>
      <c r="F14" s="19" t="n">
        <v>250</v>
      </c>
      <c r="G14" s="19" t="n">
        <v>250</v>
      </c>
      <c r="H14" s="19" t="n">
        <v>250</v>
      </c>
      <c r="I14" s="19" t="n">
        <v>250</v>
      </c>
      <c r="J14" s="19" t="n">
        <v>250</v>
      </c>
      <c r="K14" s="19" t="n">
        <v>250</v>
      </c>
      <c r="L14" s="19" t="n">
        <v>250</v>
      </c>
      <c r="M14" s="19" t="n">
        <v>250</v>
      </c>
    </row>
    <row r="15" customFormat="false" ht="15" hidden="false" customHeight="false" outlineLevel="0" collapsed="false">
      <c r="A15" s="14" t="s">
        <v>48</v>
      </c>
      <c r="B15" s="15" t="n">
        <f aca="false">B6+B7-SUM(B9:B14)</f>
        <v>-250</v>
      </c>
      <c r="C15" s="15" t="n">
        <f aca="false">C6+C7-SUM(C9:C14)</f>
        <v>2750</v>
      </c>
      <c r="D15" s="15" t="n">
        <f aca="false">D6+D7-SUM(D9:D14)</f>
        <v>16750</v>
      </c>
      <c r="E15" s="15" t="n">
        <f aca="false">E6+E7-SUM(E9:E14)</f>
        <v>3750</v>
      </c>
      <c r="F15" s="15" t="n">
        <f aca="false">F6+F7-SUM(F9:F14)</f>
        <v>5750</v>
      </c>
      <c r="G15" s="15" t="n">
        <f aca="false">G6+G7-SUM(G9:G14)</f>
        <v>7750</v>
      </c>
      <c r="H15" s="15" t="n">
        <f aca="false">H6+H7-SUM(H9:H14)</f>
        <v>26750</v>
      </c>
      <c r="I15" s="15" t="n">
        <f aca="false">I6+I7-SUM(I9:I14)</f>
        <v>7750</v>
      </c>
      <c r="J15" s="15" t="n">
        <f aca="false">J6+J7-SUM(J9:J14)</f>
        <v>8750</v>
      </c>
      <c r="K15" s="15" t="n">
        <f aca="false">K6+K7-SUM(K9:K14)</f>
        <v>10750</v>
      </c>
      <c r="L15" s="15" t="n">
        <f aca="false">L6+L7-SUM(L9:L14)</f>
        <v>12750</v>
      </c>
      <c r="M15" s="15" t="n">
        <f aca="false">M6+M7-SUM(M9:M14)</f>
        <v>29750</v>
      </c>
    </row>
    <row r="16" customFormat="false" ht="15" hidden="false" customHeight="false" outlineLevel="0" collapsed="false">
      <c r="A16" s="16" t="s">
        <v>49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customFormat="false" ht="15" hidden="false" customHeight="false" outlineLevel="0" collapsed="false">
      <c r="A17" s="18" t="s">
        <v>50</v>
      </c>
      <c r="B17" s="19" t="n">
        <v>0</v>
      </c>
      <c r="C17" s="19" t="n">
        <v>0</v>
      </c>
      <c r="D17" s="19" t="n">
        <v>0</v>
      </c>
      <c r="E17" s="19" t="n">
        <v>15000</v>
      </c>
      <c r="F17" s="19" t="n">
        <v>0</v>
      </c>
      <c r="G17" s="19" t="n">
        <v>0</v>
      </c>
      <c r="H17" s="19" t="n">
        <v>0</v>
      </c>
      <c r="I17" s="19" t="n">
        <v>0</v>
      </c>
      <c r="J17" s="19" t="n">
        <v>0</v>
      </c>
      <c r="K17" s="19" t="n">
        <v>0</v>
      </c>
      <c r="L17" s="19" t="n">
        <v>0</v>
      </c>
      <c r="M17" s="19" t="n">
        <v>0</v>
      </c>
    </row>
    <row r="18" customFormat="false" ht="15" hidden="false" customHeight="false" outlineLevel="0" collapsed="false">
      <c r="A18" s="16" t="s">
        <v>51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customFormat="false" ht="15" hidden="false" customHeight="false" outlineLevel="0" collapsed="false">
      <c r="A19" s="18" t="s">
        <v>52</v>
      </c>
      <c r="B19" s="19" t="n">
        <v>0</v>
      </c>
      <c r="C19" s="19" t="n">
        <v>0</v>
      </c>
      <c r="D19" s="19" t="n">
        <v>60000</v>
      </c>
      <c r="E19" s="19" t="n">
        <v>0</v>
      </c>
      <c r="F19" s="19" t="n">
        <v>0</v>
      </c>
      <c r="G19" s="19" t="n">
        <v>0</v>
      </c>
      <c r="H19" s="19" t="n">
        <v>0</v>
      </c>
      <c r="I19" s="19" t="n">
        <v>0</v>
      </c>
      <c r="J19" s="19" t="n">
        <v>0</v>
      </c>
      <c r="K19" s="19" t="n">
        <v>0</v>
      </c>
      <c r="L19" s="19" t="n">
        <v>0</v>
      </c>
      <c r="M19" s="19" t="n">
        <v>0</v>
      </c>
    </row>
    <row r="20" customFormat="false" ht="15" hidden="false" customHeight="false" outlineLevel="0" collapsed="false">
      <c r="A20" s="18" t="s">
        <v>53</v>
      </c>
      <c r="B20" s="19" t="n">
        <v>3400</v>
      </c>
      <c r="C20" s="19" t="n">
        <v>3400</v>
      </c>
      <c r="D20" s="19" t="n">
        <v>3400</v>
      </c>
      <c r="E20" s="19" t="n">
        <v>3400</v>
      </c>
      <c r="F20" s="19" t="n">
        <v>3400</v>
      </c>
      <c r="G20" s="19" t="n">
        <v>3400</v>
      </c>
      <c r="H20" s="19" t="n">
        <v>3400</v>
      </c>
      <c r="I20" s="19" t="n">
        <v>3400</v>
      </c>
      <c r="J20" s="19" t="n">
        <v>3400</v>
      </c>
      <c r="K20" s="19" t="n">
        <v>3400</v>
      </c>
      <c r="L20" s="19" t="n">
        <v>3400</v>
      </c>
      <c r="M20" s="19" t="n">
        <v>3400</v>
      </c>
    </row>
    <row r="21" customFormat="false" ht="15" hidden="false" customHeight="false" outlineLevel="0" collapsed="false">
      <c r="A21" s="18" t="s">
        <v>54</v>
      </c>
      <c r="B21" s="19" t="n">
        <v>0</v>
      </c>
      <c r="C21" s="19" t="n">
        <v>0</v>
      </c>
      <c r="D21" s="19" t="n">
        <v>0</v>
      </c>
      <c r="E21" s="19" t="n">
        <v>0</v>
      </c>
      <c r="F21" s="19" t="n">
        <v>0</v>
      </c>
      <c r="G21" s="19" t="n">
        <v>0</v>
      </c>
      <c r="H21" s="19" t="n">
        <v>0</v>
      </c>
      <c r="I21" s="19" t="n">
        <v>0</v>
      </c>
      <c r="J21" s="19" t="n">
        <v>0</v>
      </c>
      <c r="K21" s="19" t="n">
        <v>0</v>
      </c>
      <c r="L21" s="19" t="n">
        <v>0</v>
      </c>
      <c r="M21" s="19" t="n">
        <v>0</v>
      </c>
    </row>
    <row r="22" customFormat="false" ht="15" hidden="false" customHeight="false" outlineLevel="0" collapsed="false">
      <c r="A22" s="18" t="s">
        <v>55</v>
      </c>
      <c r="B22" s="19" t="n">
        <v>0</v>
      </c>
      <c r="C22" s="19" t="n">
        <v>0</v>
      </c>
      <c r="D22" s="19" t="n">
        <v>0</v>
      </c>
      <c r="E22" s="19" t="n">
        <v>0</v>
      </c>
      <c r="F22" s="19" t="n">
        <v>0</v>
      </c>
      <c r="G22" s="19" t="n">
        <v>0</v>
      </c>
      <c r="H22" s="19" t="n">
        <v>0</v>
      </c>
      <c r="I22" s="19" t="n">
        <v>150000</v>
      </c>
      <c r="J22" s="19" t="n">
        <v>0</v>
      </c>
      <c r="K22" s="19" t="n">
        <v>0</v>
      </c>
      <c r="L22" s="19" t="n">
        <v>0</v>
      </c>
      <c r="M22" s="19" t="n">
        <v>0</v>
      </c>
    </row>
    <row r="23" customFormat="false" ht="15" hidden="false" customHeight="false" outlineLevel="0" collapsed="false">
      <c r="A23" s="16" t="s">
        <v>56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customFormat="false" ht="15" hidden="false" customHeight="false" outlineLevel="0" collapsed="false">
      <c r="A24" s="18" t="s">
        <v>57</v>
      </c>
      <c r="B24" s="19" t="n">
        <v>8200</v>
      </c>
      <c r="C24" s="19" t="n">
        <v>8600</v>
      </c>
      <c r="D24" s="19" t="n">
        <v>9100</v>
      </c>
      <c r="E24" s="19" t="n">
        <v>9500</v>
      </c>
      <c r="F24" s="19" t="n">
        <v>9900</v>
      </c>
      <c r="G24" s="19" t="n">
        <v>10400</v>
      </c>
      <c r="H24" s="19" t="n">
        <v>8800</v>
      </c>
      <c r="I24" s="19" t="n">
        <v>11000</v>
      </c>
      <c r="J24" s="19" t="n">
        <v>-2400</v>
      </c>
      <c r="K24" s="19" t="n">
        <v>11800</v>
      </c>
      <c r="L24" s="19" t="n">
        <v>12200</v>
      </c>
      <c r="M24" s="19" t="n">
        <v>12600</v>
      </c>
    </row>
    <row r="25" customFormat="false" ht="15" hidden="false" customHeight="false" outlineLevel="0" collapsed="false">
      <c r="A25" s="18" t="s">
        <v>58</v>
      </c>
      <c r="B25" s="19" t="n">
        <v>0</v>
      </c>
      <c r="C25" s="19" t="n">
        <v>0</v>
      </c>
      <c r="D25" s="19" t="n">
        <v>0</v>
      </c>
      <c r="E25" s="19" t="n">
        <v>0</v>
      </c>
      <c r="F25" s="19" t="n">
        <v>0</v>
      </c>
      <c r="G25" s="19" t="n">
        <v>0</v>
      </c>
      <c r="H25" s="19" t="n">
        <v>0</v>
      </c>
      <c r="I25" s="19" t="n">
        <v>0</v>
      </c>
      <c r="J25" s="19" t="n">
        <v>0</v>
      </c>
      <c r="K25" s="19" t="n">
        <v>0</v>
      </c>
      <c r="L25" s="19" t="n">
        <v>0</v>
      </c>
      <c r="M25" s="19" t="n">
        <v>6500</v>
      </c>
    </row>
    <row r="26" customFormat="false" ht="15" hidden="false" customHeight="false" outlineLevel="0" collapsed="false">
      <c r="A26" s="14" t="s">
        <v>59</v>
      </c>
      <c r="B26" s="15" t="n">
        <f aca="false">B15-B17+B19-B20+B21+B22-B24-B25</f>
        <v>-11850</v>
      </c>
      <c r="C26" s="15" t="n">
        <f aca="false">C15-C17+C19-C20+C21+C22-C24-C25</f>
        <v>-9250</v>
      </c>
      <c r="D26" s="15" t="n">
        <f aca="false">D15-D17+D19-D20+D21+D22-D24-D25</f>
        <v>64250</v>
      </c>
      <c r="E26" s="15" t="n">
        <f aca="false">E15-E17+E19-E20+E21+E22-E24-E25</f>
        <v>-24150</v>
      </c>
      <c r="F26" s="15" t="n">
        <f aca="false">F15-F17+F19-F20+F21+F22-F24-F25</f>
        <v>-7550</v>
      </c>
      <c r="G26" s="15" t="n">
        <f aca="false">G15-G17+G19-G20+G21+G22-G24-G25</f>
        <v>-6050</v>
      </c>
      <c r="H26" s="15" t="n">
        <f aca="false">H15-H17+H19-H20+H21+H22-H24-H25</f>
        <v>14550</v>
      </c>
      <c r="I26" s="15" t="n">
        <f aca="false">I15-I17+I19-I20+I21+I22-I24-I25</f>
        <v>143350</v>
      </c>
      <c r="J26" s="15" t="n">
        <f aca="false">J15-J17+J19-J20+J21+J22-J24-J25</f>
        <v>7750</v>
      </c>
      <c r="K26" s="15" t="n">
        <f aca="false">K15-K17+K19-K20+K21+K22-K24-K25</f>
        <v>-4450</v>
      </c>
      <c r="L26" s="15" t="n">
        <f aca="false">L15-L17+L19-L20+L21+L22-L24-L25</f>
        <v>-2850</v>
      </c>
      <c r="M26" s="15" t="n">
        <f aca="false">M15-M17+M19-M20+M21+M22-M24-M25</f>
        <v>7250</v>
      </c>
    </row>
    <row r="27" customFormat="false" ht="15" hidden="false" customHeight="false" outlineLevel="0" collapsed="false">
      <c r="A27" s="14" t="s">
        <v>60</v>
      </c>
      <c r="B27" s="20" t="n">
        <f aca="false">B4+B26</f>
        <v>35150</v>
      </c>
      <c r="C27" s="20" t="n">
        <f aca="false">C4+C26</f>
        <v>25900</v>
      </c>
      <c r="D27" s="20" t="n">
        <f aca="false">D4+D26</f>
        <v>90150</v>
      </c>
      <c r="E27" s="20" t="n">
        <f aca="false">E4+E26</f>
        <v>66000</v>
      </c>
      <c r="F27" s="20" t="n">
        <f aca="false">F4+F26</f>
        <v>58450</v>
      </c>
      <c r="G27" s="20" t="n">
        <f aca="false">G4+G26</f>
        <v>52400</v>
      </c>
      <c r="H27" s="20" t="n">
        <f aca="false">H4+H26</f>
        <v>66950</v>
      </c>
      <c r="I27" s="20" t="n">
        <f aca="false">I4+I26</f>
        <v>210300</v>
      </c>
      <c r="J27" s="20" t="n">
        <f aca="false">J4+J26</f>
        <v>218050</v>
      </c>
      <c r="K27" s="20" t="n">
        <f aca="false">K4+K26</f>
        <v>213600</v>
      </c>
      <c r="L27" s="20" t="n">
        <f aca="false">L4+L26</f>
        <v>210750</v>
      </c>
      <c r="M27" s="20" t="n">
        <f aca="false">M4+M26</f>
        <v>218000</v>
      </c>
    </row>
    <row r="29" customFormat="false" ht="15" hidden="false" customHeight="false" outlineLevel="0" collapsed="false">
      <c r="A29" s="21" t="s">
        <v>61</v>
      </c>
      <c r="B29" s="22" t="n">
        <f aca="false">MIN(B27:M27)</f>
        <v>25900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13" min="2" style="0" width="11.5"/>
  </cols>
  <sheetData>
    <row r="1" customFormat="false" ht="15" hidden="false" customHeight="false" outlineLevel="0" collapsed="false">
      <c r="A1" s="12" t="s">
        <v>62</v>
      </c>
    </row>
    <row r="3" customFormat="false" ht="15" hidden="false" customHeight="false" outlineLevel="0" collapsed="false">
      <c r="B3" s="7" t="s">
        <v>25</v>
      </c>
      <c r="C3" s="7" t="s">
        <v>26</v>
      </c>
      <c r="D3" s="7" t="s">
        <v>27</v>
      </c>
      <c r="E3" s="7" t="s">
        <v>28</v>
      </c>
      <c r="F3" s="7" t="s">
        <v>29</v>
      </c>
      <c r="G3" s="7" t="s">
        <v>30</v>
      </c>
      <c r="H3" s="7" t="s">
        <v>31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36</v>
      </c>
    </row>
    <row r="4" customFormat="false" ht="15" hidden="false" customHeight="false" outlineLevel="0" collapsed="false">
      <c r="A4" s="23" t="s">
        <v>63</v>
      </c>
    </row>
    <row r="5" customFormat="false" ht="15" hidden="false" customHeight="false" outlineLevel="0" collapsed="false">
      <c r="A5" s="8" t="s">
        <v>64</v>
      </c>
      <c r="B5" s="24" t="n">
        <f aca="false">Hypothèses!B6*((1-Hypothèses!B7)*Prévisionnel!B6+Hypothèses!B7*0)</f>
        <v>42000</v>
      </c>
      <c r="C5" s="24" t="n">
        <f aca="false">Hypothèses!B6*((1-Hypothèses!B7)*Prévisionnel!C6+Hypothèses!B7*Prévisionnel!B6)</f>
        <v>45000</v>
      </c>
      <c r="D5" s="24" t="n">
        <f aca="false">Hypothèses!B6*((1-Hypothèses!B7)*Prévisionnel!D6+Hypothèses!B7*Prévisionnel!C6)</f>
        <v>48000</v>
      </c>
      <c r="E5" s="24" t="n">
        <f aca="false">Hypothèses!B6*((1-Hypothèses!B7)*Prévisionnel!E6+Hypothèses!B7*Prévisionnel!D6)</f>
        <v>50000</v>
      </c>
      <c r="F5" s="24" t="n">
        <f aca="false">Hypothèses!B6*((1-Hypothèses!B7)*Prévisionnel!F6+Hypothèses!B7*Prévisionnel!E6)</f>
        <v>52000</v>
      </c>
      <c r="G5" s="24" t="n">
        <f aca="false">Hypothèses!B6*((1-Hypothèses!B7)*Prévisionnel!G6+Hypothèses!B7*Prévisionnel!F6)</f>
        <v>55000</v>
      </c>
      <c r="H5" s="24" t="n">
        <f aca="false">Hypothèses!B6*((1-Hypothèses!B7)*Prévisionnel!H6+Hypothèses!B7*Prévisionnel!G6)</f>
        <v>46000</v>
      </c>
      <c r="I5" s="24" t="n">
        <f aca="false">Hypothèses!B6*((1-Hypothèses!B7)*Prévisionnel!I6+Hypothèses!B7*Prévisionnel!H6)</f>
        <v>58000</v>
      </c>
      <c r="J5" s="24" t="n">
        <f aca="false">Hypothèses!B6*((1-Hypothèses!B7)*Prévisionnel!J6+Hypothèses!B7*Prévisionnel!I6)</f>
        <v>60000</v>
      </c>
      <c r="K5" s="24" t="n">
        <f aca="false">Hypothèses!B6*((1-Hypothèses!B7)*Prévisionnel!K6+Hypothèses!B7*Prévisionnel!J6)</f>
        <v>62000</v>
      </c>
      <c r="L5" s="24" t="n">
        <f aca="false">Hypothèses!B6*((1-Hypothèses!B7)*Prévisionnel!L6+Hypothèses!B7*Prévisionnel!K6)</f>
        <v>64000</v>
      </c>
      <c r="M5" s="24" t="n">
        <f aca="false">Hypothèses!B6*((1-Hypothèses!B7)*Prévisionnel!M6+Hypothèses!B7*Prévisionnel!L6)</f>
        <v>66000</v>
      </c>
    </row>
    <row r="6" customFormat="false" ht="15" hidden="false" customHeight="false" outlineLevel="0" collapsed="false">
      <c r="A6" s="8" t="s">
        <v>65</v>
      </c>
      <c r="B6" s="24" t="n">
        <f aca="false">IF(Hypothèses!B8=0,Prévisionnel!B19+Prévisionnel!B22,0)+IF(Hypothèses!B8=1,0,0)+IF(Hypothèses!B8=2,0,0)+IF(Hypothèses!B8=3,0,0)</f>
        <v>0</v>
      </c>
      <c r="C6" s="24" t="n">
        <f aca="false">IF(Hypothèses!B8=0,Prévisionnel!C19+Prévisionnel!C22,0)+IF(Hypothèses!B8=1,Prévisionnel!B19+Prévisionnel!B22,0)+IF(Hypothèses!B8=2,0,0)+IF(Hypothèses!B8=3,0,0)</f>
        <v>0</v>
      </c>
      <c r="D6" s="24" t="n">
        <f aca="false">IF(Hypothèses!B8=0,Prévisionnel!D19+Prévisionnel!D22,0)+IF(Hypothèses!B8=1,Prévisionnel!C19+Prévisionnel!C22,0)+IF(Hypothèses!B8=2,Prévisionnel!B19+Prévisionnel!B22,0)+IF(Hypothèses!B8=3,0,0)</f>
        <v>60000</v>
      </c>
      <c r="E6" s="24" t="n">
        <f aca="false">IF(Hypothèses!B8=0,Prévisionnel!E19+Prévisionnel!E22,0)+IF(Hypothèses!B8=1,Prévisionnel!D19+Prévisionnel!D22,0)+IF(Hypothèses!B8=2,Prévisionnel!C19+Prévisionnel!C22,0)+IF(Hypothèses!B8=3,Prévisionnel!B19+Prévisionnel!B22,0)</f>
        <v>0</v>
      </c>
      <c r="F6" s="24" t="n">
        <f aca="false">IF(Hypothèses!B8=0,Prévisionnel!F19+Prévisionnel!F22,0)+IF(Hypothèses!B8=1,Prévisionnel!E19+Prévisionnel!E22,0)+IF(Hypothèses!B8=2,Prévisionnel!D19+Prévisionnel!D22,0)+IF(Hypothèses!B8=3,Prévisionnel!C19+Prévisionnel!C22,0)</f>
        <v>0</v>
      </c>
      <c r="G6" s="24" t="n">
        <f aca="false">IF(Hypothèses!B8=0,Prévisionnel!G19+Prévisionnel!G22,0)+IF(Hypothèses!B8=1,Prévisionnel!F19+Prévisionnel!F22,0)+IF(Hypothèses!B8=2,Prévisionnel!E19+Prévisionnel!E22,0)+IF(Hypothèses!B8=3,Prévisionnel!D19+Prévisionnel!D22,0)</f>
        <v>0</v>
      </c>
      <c r="H6" s="24" t="n">
        <f aca="false">IF(Hypothèses!B8=0,Prévisionnel!H19+Prévisionnel!H22,0)+IF(Hypothèses!B8=1,Prévisionnel!G19+Prévisionnel!G22,0)+IF(Hypothèses!B8=2,Prévisionnel!F19+Prévisionnel!F22,0)+IF(Hypothèses!B8=3,Prévisionnel!E19+Prévisionnel!E22,0)</f>
        <v>0</v>
      </c>
      <c r="I6" s="24" t="n">
        <f aca="false">IF(Hypothèses!B8=0,Prévisionnel!I19+Prévisionnel!I22,0)+IF(Hypothèses!B8=1,Prévisionnel!H19+Prévisionnel!H22,0)+IF(Hypothèses!B8=2,Prévisionnel!G19+Prévisionnel!G22,0)+IF(Hypothèses!B8=3,Prévisionnel!F19+Prévisionnel!F22,0)</f>
        <v>150000</v>
      </c>
      <c r="J6" s="24" t="n">
        <f aca="false">IF(Hypothèses!B8=0,Prévisionnel!J19+Prévisionnel!J22,0)+IF(Hypothèses!B8=1,Prévisionnel!I19+Prévisionnel!I22,0)+IF(Hypothèses!B8=2,Prévisionnel!H19+Prévisionnel!H22,0)+IF(Hypothèses!B8=3,Prévisionnel!G19+Prévisionnel!G22,0)</f>
        <v>0</v>
      </c>
      <c r="K6" s="24" t="n">
        <f aca="false">IF(Hypothèses!B8=0,Prévisionnel!K19+Prévisionnel!K22,0)+IF(Hypothèses!B8=1,Prévisionnel!J19+Prévisionnel!J22,0)+IF(Hypothèses!B8=2,Prévisionnel!I19+Prévisionnel!I22,0)+IF(Hypothèses!B8=3,Prévisionnel!H19+Prévisionnel!H22,0)</f>
        <v>0</v>
      </c>
      <c r="L6" s="24" t="n">
        <f aca="false">IF(Hypothèses!B8=0,Prévisionnel!L19+Prévisionnel!L22,0)+IF(Hypothèses!B8=1,Prévisionnel!K19+Prévisionnel!K22,0)+IF(Hypothèses!B8=2,Prévisionnel!J19+Prévisionnel!J22,0)+IF(Hypothèses!B8=3,Prévisionnel!I19+Prévisionnel!I22,0)</f>
        <v>0</v>
      </c>
      <c r="M6" s="24" t="n">
        <f aca="false">IF(Hypothèses!B8=0,Prévisionnel!M19+Prévisionnel!M22,0)+IF(Hypothèses!B8=1,Prévisionnel!L19+Prévisionnel!L22,0)+IF(Hypothèses!B8=2,Prévisionnel!K19+Prévisionnel!K22,0)+IF(Hypothèses!B8=3,Prévisionnel!J19+Prévisionnel!J22,0)</f>
        <v>0</v>
      </c>
    </row>
    <row r="7" customFormat="false" ht="15" hidden="false" customHeight="false" outlineLevel="0" collapsed="false">
      <c r="A7" s="8" t="s">
        <v>59</v>
      </c>
      <c r="B7" s="24" t="n">
        <f aca="false">B5+Prévisionnel!B7-SUM(Prévisionnel!B9:B14)-Prévisionnel!B17+B6-Prévisionnel!B20+Prévisionnel!B21-Prévisionnel!B24-Prévisionnel!B25</f>
        <v>-11850</v>
      </c>
      <c r="C7" s="24" t="n">
        <f aca="false">C5+Prévisionnel!C7-SUM(Prévisionnel!C9:C14)-Prévisionnel!C17+C6-Prévisionnel!C20+Prévisionnel!C21-Prévisionnel!C24-Prévisionnel!C25</f>
        <v>-9250</v>
      </c>
      <c r="D7" s="24" t="n">
        <f aca="false">D5+Prévisionnel!D7-SUM(Prévisionnel!D9:D14)-Prévisionnel!D17+D6-Prévisionnel!D20+Prévisionnel!D21-Prévisionnel!D24-Prévisionnel!D25</f>
        <v>64250</v>
      </c>
      <c r="E7" s="24" t="n">
        <f aca="false">E5+Prévisionnel!E7-SUM(Prévisionnel!E9:E14)-Prévisionnel!E17+E6-Prévisionnel!E20+Prévisionnel!E21-Prévisionnel!E24-Prévisionnel!E25</f>
        <v>-24150</v>
      </c>
      <c r="F7" s="24" t="n">
        <f aca="false">F5+Prévisionnel!F7-SUM(Prévisionnel!F9:F14)-Prévisionnel!F17+F6-Prévisionnel!F20+Prévisionnel!F21-Prévisionnel!F24-Prévisionnel!F25</f>
        <v>-7550</v>
      </c>
      <c r="G7" s="24" t="n">
        <f aca="false">G5+Prévisionnel!G7-SUM(Prévisionnel!G9:G14)-Prévisionnel!G17+G6-Prévisionnel!G20+Prévisionnel!G21-Prévisionnel!G24-Prévisionnel!G25</f>
        <v>-6050</v>
      </c>
      <c r="H7" s="24" t="n">
        <f aca="false">H5+Prévisionnel!H7-SUM(Prévisionnel!H9:H14)-Prévisionnel!H17+H6-Prévisionnel!H20+Prévisionnel!H21-Prévisionnel!H24-Prévisionnel!H25</f>
        <v>14550</v>
      </c>
      <c r="I7" s="24" t="n">
        <f aca="false">I5+Prévisionnel!I7-SUM(Prévisionnel!I9:I14)-Prévisionnel!I17+I6-Prévisionnel!I20+Prévisionnel!I21-Prévisionnel!I24-Prévisionnel!I25</f>
        <v>143350</v>
      </c>
      <c r="J7" s="24" t="n">
        <f aca="false">J5+Prévisionnel!J7-SUM(Prévisionnel!J9:J14)-Prévisionnel!J17+J6-Prévisionnel!J20+Prévisionnel!J21-Prévisionnel!J24-Prévisionnel!J25</f>
        <v>7750</v>
      </c>
      <c r="K7" s="24" t="n">
        <f aca="false">K5+Prévisionnel!K7-SUM(Prévisionnel!K9:K14)-Prévisionnel!K17+K6-Prévisionnel!K20+Prévisionnel!K21-Prévisionnel!K24-Prévisionnel!K25</f>
        <v>-4450</v>
      </c>
      <c r="L7" s="24" t="n">
        <f aca="false">L5+Prévisionnel!L7-SUM(Prévisionnel!L9:L14)-Prévisionnel!L17+L6-Prévisionnel!L20+Prévisionnel!L21-Prévisionnel!L24-Prévisionnel!L25</f>
        <v>-2850</v>
      </c>
      <c r="M7" s="24" t="n">
        <f aca="false">M5+Prévisionnel!M7-SUM(Prévisionnel!M9:M14)-Prévisionnel!M17+M6-Prévisionnel!M20+Prévisionnel!M21-Prévisionnel!M24-Prévisionnel!M25</f>
        <v>7250</v>
      </c>
    </row>
    <row r="8" customFormat="false" ht="15" hidden="false" customHeight="false" outlineLevel="0" collapsed="false">
      <c r="A8" s="8" t="s">
        <v>60</v>
      </c>
      <c r="B8" s="15" t="n">
        <f aca="false">Hypothèses!B3+B7</f>
        <v>35150</v>
      </c>
      <c r="C8" s="15" t="n">
        <f aca="false">B8+C7</f>
        <v>25900</v>
      </c>
      <c r="D8" s="15" t="n">
        <f aca="false">C8+D7</f>
        <v>90150</v>
      </c>
      <c r="E8" s="15" t="n">
        <f aca="false">D8+E7</f>
        <v>66000</v>
      </c>
      <c r="F8" s="15" t="n">
        <f aca="false">E8+F7</f>
        <v>58450</v>
      </c>
      <c r="G8" s="15" t="n">
        <f aca="false">F8+G7</f>
        <v>52400</v>
      </c>
      <c r="H8" s="15" t="n">
        <f aca="false">G8+H7</f>
        <v>66950</v>
      </c>
      <c r="I8" s="15" t="n">
        <f aca="false">H8+I7</f>
        <v>210300</v>
      </c>
      <c r="J8" s="15" t="n">
        <f aca="false">I8+J7</f>
        <v>218050</v>
      </c>
      <c r="K8" s="15" t="n">
        <f aca="false">J8+K7</f>
        <v>213600</v>
      </c>
      <c r="L8" s="15" t="n">
        <f aca="false">K8+L7</f>
        <v>210750</v>
      </c>
      <c r="M8" s="15" t="n">
        <f aca="false">L8+M7</f>
        <v>218000</v>
      </c>
    </row>
    <row r="9" customFormat="false" ht="15" hidden="false" customHeight="false" outlineLevel="0" collapsed="false">
      <c r="A9" s="21" t="s">
        <v>66</v>
      </c>
      <c r="B9" s="22" t="n">
        <f aca="false">MIN(B8:M8)</f>
        <v>25900</v>
      </c>
      <c r="C9" s="21" t="str">
        <f aca="false">INDEX($B$3:$M$3,MATCH(MIN(B8:M8),B8:M8,0))</f>
        <v>Sept-26</v>
      </c>
    </row>
    <row r="10" customFormat="false" ht="15" hidden="false" customHeight="false" outlineLevel="0" collapsed="false">
      <c r="A10" s="23" t="s">
        <v>67</v>
      </c>
    </row>
    <row r="11" customFormat="false" ht="15" hidden="false" customHeight="false" outlineLevel="0" collapsed="false">
      <c r="A11" s="8" t="s">
        <v>64</v>
      </c>
      <c r="B11" s="24" t="n">
        <f aca="false">Hypothèses!C6*((1-Hypothèses!C7)*Prévisionnel!B6+Hypothèses!C7*0)</f>
        <v>48300</v>
      </c>
      <c r="C11" s="24" t="n">
        <f aca="false">Hypothèses!C6*((1-Hypothèses!C7)*Prévisionnel!C6+Hypothèses!C7*Prévisionnel!B6)</f>
        <v>51750</v>
      </c>
      <c r="D11" s="24" t="n">
        <f aca="false">Hypothèses!C6*((1-Hypothèses!C7)*Prévisionnel!D6+Hypothèses!C7*Prévisionnel!C6)</f>
        <v>55200</v>
      </c>
      <c r="E11" s="24" t="n">
        <f aca="false">Hypothèses!C6*((1-Hypothèses!C7)*Prévisionnel!E6+Hypothèses!C7*Prévisionnel!D6)</f>
        <v>57500</v>
      </c>
      <c r="F11" s="24" t="n">
        <f aca="false">Hypothèses!C6*((1-Hypothèses!C7)*Prévisionnel!F6+Hypothèses!C7*Prévisionnel!E6)</f>
        <v>59800</v>
      </c>
      <c r="G11" s="24" t="n">
        <f aca="false">Hypothèses!C6*((1-Hypothèses!C7)*Prévisionnel!G6+Hypothèses!C7*Prévisionnel!F6)</f>
        <v>63250</v>
      </c>
      <c r="H11" s="24" t="n">
        <f aca="false">Hypothèses!C6*((1-Hypothèses!C7)*Prévisionnel!H6+Hypothèses!C7*Prévisionnel!G6)</f>
        <v>52900</v>
      </c>
      <c r="I11" s="24" t="n">
        <f aca="false">Hypothèses!C6*((1-Hypothèses!C7)*Prévisionnel!I6+Hypothèses!C7*Prévisionnel!H6)</f>
        <v>66700</v>
      </c>
      <c r="J11" s="24" t="n">
        <f aca="false">Hypothèses!C6*((1-Hypothèses!C7)*Prévisionnel!J6+Hypothèses!C7*Prévisionnel!I6)</f>
        <v>69000</v>
      </c>
      <c r="K11" s="24" t="n">
        <f aca="false">Hypothèses!C6*((1-Hypothèses!C7)*Prévisionnel!K6+Hypothèses!C7*Prévisionnel!J6)</f>
        <v>71300</v>
      </c>
      <c r="L11" s="24" t="n">
        <f aca="false">Hypothèses!C6*((1-Hypothèses!C7)*Prévisionnel!L6+Hypothèses!C7*Prévisionnel!K6)</f>
        <v>73600</v>
      </c>
      <c r="M11" s="24" t="n">
        <f aca="false">Hypothèses!C6*((1-Hypothèses!C7)*Prévisionnel!M6+Hypothèses!C7*Prévisionnel!L6)</f>
        <v>75900</v>
      </c>
    </row>
    <row r="12" customFormat="false" ht="15" hidden="false" customHeight="false" outlineLevel="0" collapsed="false">
      <c r="A12" s="8" t="s">
        <v>65</v>
      </c>
      <c r="B12" s="24" t="n">
        <f aca="false">IF(Hypothèses!C8=0,Prévisionnel!B19+Prévisionnel!B22,0)+IF(Hypothèses!C8=1,0,0)+IF(Hypothèses!C8=2,0,0)+IF(Hypothèses!C8=3,0,0)</f>
        <v>0</v>
      </c>
      <c r="C12" s="24" t="n">
        <f aca="false">IF(Hypothèses!C8=0,Prévisionnel!C19+Prévisionnel!C22,0)+IF(Hypothèses!C8=1,Prévisionnel!B19+Prévisionnel!B22,0)+IF(Hypothèses!C8=2,0,0)+IF(Hypothèses!C8=3,0,0)</f>
        <v>0</v>
      </c>
      <c r="D12" s="24" t="n">
        <f aca="false">IF(Hypothèses!C8=0,Prévisionnel!D19+Prévisionnel!D22,0)+IF(Hypothèses!C8=1,Prévisionnel!C19+Prévisionnel!C22,0)+IF(Hypothèses!C8=2,Prévisionnel!B19+Prévisionnel!B22,0)+IF(Hypothèses!C8=3,0,0)</f>
        <v>60000</v>
      </c>
      <c r="E12" s="24" t="n">
        <f aca="false">IF(Hypothèses!C8=0,Prévisionnel!E19+Prévisionnel!E22,0)+IF(Hypothèses!C8=1,Prévisionnel!D19+Prévisionnel!D22,0)+IF(Hypothèses!C8=2,Prévisionnel!C19+Prévisionnel!C22,0)+IF(Hypothèses!C8=3,Prévisionnel!B19+Prévisionnel!B22,0)</f>
        <v>0</v>
      </c>
      <c r="F12" s="24" t="n">
        <f aca="false">IF(Hypothèses!C8=0,Prévisionnel!F19+Prévisionnel!F22,0)+IF(Hypothèses!C8=1,Prévisionnel!E19+Prévisionnel!E22,0)+IF(Hypothèses!C8=2,Prévisionnel!D19+Prévisionnel!D22,0)+IF(Hypothèses!C8=3,Prévisionnel!C19+Prévisionnel!C22,0)</f>
        <v>0</v>
      </c>
      <c r="G12" s="24" t="n">
        <f aca="false">IF(Hypothèses!C8=0,Prévisionnel!G19+Prévisionnel!G22,0)+IF(Hypothèses!C8=1,Prévisionnel!F19+Prévisionnel!F22,0)+IF(Hypothèses!C8=2,Prévisionnel!E19+Prévisionnel!E22,0)+IF(Hypothèses!C8=3,Prévisionnel!D19+Prévisionnel!D22,0)</f>
        <v>0</v>
      </c>
      <c r="H12" s="24" t="n">
        <f aca="false">IF(Hypothèses!C8=0,Prévisionnel!H19+Prévisionnel!H22,0)+IF(Hypothèses!C8=1,Prévisionnel!G19+Prévisionnel!G22,0)+IF(Hypothèses!C8=2,Prévisionnel!F19+Prévisionnel!F22,0)+IF(Hypothèses!C8=3,Prévisionnel!E19+Prévisionnel!E22,0)</f>
        <v>0</v>
      </c>
      <c r="I12" s="24" t="n">
        <f aca="false">IF(Hypothèses!C8=0,Prévisionnel!I19+Prévisionnel!I22,0)+IF(Hypothèses!C8=1,Prévisionnel!H19+Prévisionnel!H22,0)+IF(Hypothèses!C8=2,Prévisionnel!G19+Prévisionnel!G22,0)+IF(Hypothèses!C8=3,Prévisionnel!F19+Prévisionnel!F22,0)</f>
        <v>150000</v>
      </c>
      <c r="J12" s="24" t="n">
        <f aca="false">IF(Hypothèses!C8=0,Prévisionnel!J19+Prévisionnel!J22,0)+IF(Hypothèses!C8=1,Prévisionnel!I19+Prévisionnel!I22,0)+IF(Hypothèses!C8=2,Prévisionnel!H19+Prévisionnel!H22,0)+IF(Hypothèses!C8=3,Prévisionnel!G19+Prévisionnel!G22,0)</f>
        <v>0</v>
      </c>
      <c r="K12" s="24" t="n">
        <f aca="false">IF(Hypothèses!C8=0,Prévisionnel!K19+Prévisionnel!K22,0)+IF(Hypothèses!C8=1,Prévisionnel!J19+Prévisionnel!J22,0)+IF(Hypothèses!C8=2,Prévisionnel!I19+Prévisionnel!I22,0)+IF(Hypothèses!C8=3,Prévisionnel!H19+Prévisionnel!H22,0)</f>
        <v>0</v>
      </c>
      <c r="L12" s="24" t="n">
        <f aca="false">IF(Hypothèses!C8=0,Prévisionnel!L19+Prévisionnel!L22,0)+IF(Hypothèses!C8=1,Prévisionnel!K19+Prévisionnel!K22,0)+IF(Hypothèses!C8=2,Prévisionnel!J19+Prévisionnel!J22,0)+IF(Hypothèses!C8=3,Prévisionnel!I19+Prévisionnel!I22,0)</f>
        <v>0</v>
      </c>
      <c r="M12" s="24" t="n">
        <f aca="false">IF(Hypothèses!C8=0,Prévisionnel!M19+Prévisionnel!M22,0)+IF(Hypothèses!C8=1,Prévisionnel!L19+Prévisionnel!L22,0)+IF(Hypothèses!C8=2,Prévisionnel!K19+Prévisionnel!K22,0)+IF(Hypothèses!C8=3,Prévisionnel!J19+Prévisionnel!J22,0)</f>
        <v>0</v>
      </c>
    </row>
    <row r="13" customFormat="false" ht="15" hidden="false" customHeight="false" outlineLevel="0" collapsed="false">
      <c r="A13" s="8" t="s">
        <v>59</v>
      </c>
      <c r="B13" s="24" t="n">
        <f aca="false">B11+Prévisionnel!B7-SUM(Prévisionnel!B9:B14)-Prévisionnel!B17+B12-Prévisionnel!B20+Prévisionnel!B21-Prévisionnel!B24-Prévisionnel!B25</f>
        <v>-5550.00000000001</v>
      </c>
      <c r="C13" s="24" t="n">
        <f aca="false">C11+Prévisionnel!C7-SUM(Prévisionnel!C9:C14)-Prévisionnel!C17+C12-Prévisionnel!C20+Prévisionnel!C21-Prévisionnel!C24-Prévisionnel!C25</f>
        <v>-2500.00000000001</v>
      </c>
      <c r="D13" s="24" t="n">
        <f aca="false">D11+Prévisionnel!D7-SUM(Prévisionnel!D9:D14)-Prévisionnel!D17+D12-Prévisionnel!D20+Prévisionnel!D21-Prévisionnel!D24-Prévisionnel!D25</f>
        <v>71450</v>
      </c>
      <c r="E13" s="24" t="n">
        <f aca="false">E11+Prévisionnel!E7-SUM(Prévisionnel!E9:E14)-Prévisionnel!E17+E12-Prévisionnel!E20+Prévisionnel!E21-Prévisionnel!E24-Prévisionnel!E25</f>
        <v>-16650</v>
      </c>
      <c r="F13" s="24" t="n">
        <f aca="false">F11+Prévisionnel!F7-SUM(Prévisionnel!F9:F14)-Prévisionnel!F17+F12-Prévisionnel!F20+Prévisionnel!F21-Prévisionnel!F24-Prévisionnel!F25</f>
        <v>249.999999999993</v>
      </c>
      <c r="G13" s="24" t="n">
        <f aca="false">G11+Prévisionnel!G7-SUM(Prévisionnel!G9:G14)-Prévisionnel!G17+G12-Prévisionnel!G20+Prévisionnel!G21-Prévisionnel!G24-Prévisionnel!G25</f>
        <v>2199.99999999999</v>
      </c>
      <c r="H13" s="24" t="n">
        <f aca="false">H11+Prévisionnel!H7-SUM(Prévisionnel!H9:H14)-Prévisionnel!H17+H12-Prévisionnel!H20+Prévisionnel!H21-Prévisionnel!H24-Prévisionnel!H25</f>
        <v>21450</v>
      </c>
      <c r="I13" s="24" t="n">
        <f aca="false">I11+Prévisionnel!I7-SUM(Prévisionnel!I9:I14)-Prévisionnel!I17+I12-Prévisionnel!I20+Prévisionnel!I21-Prévisionnel!I24-Prévisionnel!I25</f>
        <v>152050</v>
      </c>
      <c r="J13" s="24" t="n">
        <f aca="false">J11+Prévisionnel!J7-SUM(Prévisionnel!J9:J14)-Prévisionnel!J17+J12-Prévisionnel!J20+Prévisionnel!J21-Prévisionnel!J24-Prévisionnel!J25</f>
        <v>16750</v>
      </c>
      <c r="K13" s="24" t="n">
        <f aca="false">K11+Prévisionnel!K7-SUM(Prévisionnel!K9:K14)-Prévisionnel!K17+K12-Prévisionnel!K20+Prévisionnel!K21-Prévisionnel!K24-Prévisionnel!K25</f>
        <v>4850</v>
      </c>
      <c r="L13" s="24" t="n">
        <f aca="false">L11+Prévisionnel!L7-SUM(Prévisionnel!L9:L14)-Prévisionnel!L17+L12-Prévisionnel!L20+Prévisionnel!L21-Prévisionnel!L24-Prévisionnel!L25</f>
        <v>6750</v>
      </c>
      <c r="M13" s="24" t="n">
        <f aca="false">M11+Prévisionnel!M7-SUM(Prévisionnel!M9:M14)-Prévisionnel!M17+M12-Prévisionnel!M20+Prévisionnel!M21-Prévisionnel!M24-Prévisionnel!M25</f>
        <v>17150</v>
      </c>
    </row>
    <row r="14" customFormat="false" ht="15" hidden="false" customHeight="false" outlineLevel="0" collapsed="false">
      <c r="A14" s="8" t="s">
        <v>60</v>
      </c>
      <c r="B14" s="15" t="n">
        <f aca="false">Hypothèses!B3+B13</f>
        <v>41450</v>
      </c>
      <c r="C14" s="15" t="n">
        <f aca="false">B14+C13</f>
        <v>38950</v>
      </c>
      <c r="D14" s="15" t="n">
        <f aca="false">C14+D13</f>
        <v>110400</v>
      </c>
      <c r="E14" s="15" t="n">
        <f aca="false">D14+E13</f>
        <v>93750</v>
      </c>
      <c r="F14" s="15" t="n">
        <f aca="false">E14+F13</f>
        <v>94000</v>
      </c>
      <c r="G14" s="15" t="n">
        <f aca="false">F14+G13</f>
        <v>96200</v>
      </c>
      <c r="H14" s="15" t="n">
        <f aca="false">G14+H13</f>
        <v>117650</v>
      </c>
      <c r="I14" s="15" t="n">
        <f aca="false">H14+I13</f>
        <v>269700</v>
      </c>
      <c r="J14" s="15" t="n">
        <f aca="false">I14+J13</f>
        <v>286450</v>
      </c>
      <c r="K14" s="15" t="n">
        <f aca="false">J14+K13</f>
        <v>291300</v>
      </c>
      <c r="L14" s="15" t="n">
        <f aca="false">K14+L13</f>
        <v>298050</v>
      </c>
      <c r="M14" s="15" t="n">
        <f aca="false">L14+M13</f>
        <v>315200</v>
      </c>
    </row>
    <row r="15" customFormat="false" ht="15" hidden="false" customHeight="false" outlineLevel="0" collapsed="false">
      <c r="A15" s="21" t="s">
        <v>66</v>
      </c>
      <c r="B15" s="22" t="n">
        <f aca="false">MIN(B14:M14)</f>
        <v>38950</v>
      </c>
      <c r="C15" s="21" t="str">
        <f aca="false">INDEX($B$3:$M$3,MATCH(MIN(B14:M14),B14:M14,0))</f>
        <v>Sept-26</v>
      </c>
    </row>
    <row r="16" customFormat="false" ht="15" hidden="false" customHeight="false" outlineLevel="0" collapsed="false">
      <c r="A16" s="23" t="s">
        <v>68</v>
      </c>
    </row>
    <row r="17" customFormat="false" ht="15" hidden="false" customHeight="false" outlineLevel="0" collapsed="false">
      <c r="A17" s="8" t="s">
        <v>64</v>
      </c>
      <c r="B17" s="24" t="n">
        <f aca="false">Hypothèses!D6*((1-Hypothèses!D7)*Prévisionnel!B6+Hypothèses!D7*0)</f>
        <v>22050</v>
      </c>
      <c r="C17" s="24" t="n">
        <f aca="false">Hypothèses!D6*((1-Hypothèses!D7)*Prévisionnel!C6+Hypothèses!D7*Prévisionnel!B6)</f>
        <v>33075</v>
      </c>
      <c r="D17" s="24" t="n">
        <f aca="false">Hypothèses!D6*((1-Hypothèses!D7)*Prévisionnel!D6+Hypothèses!D7*Prévisionnel!C6)</f>
        <v>35325</v>
      </c>
      <c r="E17" s="24" t="n">
        <f aca="false">Hypothèses!D6*((1-Hypothèses!D7)*Prévisionnel!E6+Hypothèses!D7*Prévisionnel!D6)</f>
        <v>37050</v>
      </c>
      <c r="F17" s="24" t="n">
        <f aca="false">Hypothèses!D6*((1-Hypothèses!D7)*Prévisionnel!F6+Hypothèses!D7*Prévisionnel!E6)</f>
        <v>38550</v>
      </c>
      <c r="G17" s="24" t="n">
        <f aca="false">Hypothèses!D6*((1-Hypothèses!D7)*Prévisionnel!G6+Hypothèses!D7*Prévisionnel!F6)</f>
        <v>40575</v>
      </c>
      <c r="H17" s="24" t="n">
        <f aca="false">Hypothèses!D6*((1-Hypothèses!D7)*Prévisionnel!H6+Hypothèses!D7*Prévisionnel!G6)</f>
        <v>36525</v>
      </c>
      <c r="I17" s="24" t="n">
        <f aca="false">Hypothèses!D6*((1-Hypothèses!D7)*Prévisionnel!I6+Hypothèses!D7*Prévisionnel!H6)</f>
        <v>40800</v>
      </c>
      <c r="J17" s="24" t="n">
        <f aca="false">Hypothèses!D6*((1-Hypothèses!D7)*Prévisionnel!J6+Hypothèses!D7*Prévisionnel!I6)</f>
        <v>44550</v>
      </c>
      <c r="K17" s="24" t="n">
        <f aca="false">Hypothèses!D6*((1-Hypothèses!D7)*Prévisionnel!K6+Hypothèses!D7*Prévisionnel!J6)</f>
        <v>46050</v>
      </c>
      <c r="L17" s="24" t="n">
        <f aca="false">Hypothèses!D6*((1-Hypothèses!D7)*Prévisionnel!L6+Hypothèses!D7*Prévisionnel!K6)</f>
        <v>47550</v>
      </c>
      <c r="M17" s="24" t="n">
        <f aca="false">Hypothèses!D6*((1-Hypothèses!D7)*Prévisionnel!M6+Hypothèses!D7*Prévisionnel!L6)</f>
        <v>49050</v>
      </c>
    </row>
    <row r="18" customFormat="false" ht="15" hidden="false" customHeight="false" outlineLevel="0" collapsed="false">
      <c r="A18" s="8" t="s">
        <v>65</v>
      </c>
      <c r="B18" s="24" t="n">
        <f aca="false">IF(Hypothèses!D8=0,Prévisionnel!B19+Prévisionnel!B22,0)+IF(Hypothèses!D8=1,0,0)+IF(Hypothèses!D8=2,0,0)+IF(Hypothèses!D8=3,0,0)</f>
        <v>0</v>
      </c>
      <c r="C18" s="24" t="n">
        <f aca="false">IF(Hypothèses!D8=0,Prévisionnel!C19+Prévisionnel!C22,0)+IF(Hypothèses!D8=1,Prévisionnel!B19+Prévisionnel!B22,0)+IF(Hypothèses!D8=2,0,0)+IF(Hypothèses!D8=3,0,0)</f>
        <v>0</v>
      </c>
      <c r="D18" s="24" t="n">
        <f aca="false">IF(Hypothèses!D8=0,Prévisionnel!D19+Prévisionnel!D22,0)+IF(Hypothèses!D8=1,Prévisionnel!C19+Prévisionnel!C22,0)+IF(Hypothèses!D8=2,Prévisionnel!B19+Prévisionnel!B22,0)+IF(Hypothèses!D8=3,0,0)</f>
        <v>0</v>
      </c>
      <c r="E18" s="24" t="n">
        <f aca="false">IF(Hypothèses!D8=0,Prévisionnel!E19+Prévisionnel!E22,0)+IF(Hypothèses!D8=1,Prévisionnel!D19+Prévisionnel!D22,0)+IF(Hypothèses!D8=2,Prévisionnel!C19+Prévisionnel!C22,0)+IF(Hypothèses!D8=3,Prévisionnel!B19+Prévisionnel!B22,0)</f>
        <v>0</v>
      </c>
      <c r="F18" s="24" t="n">
        <f aca="false">IF(Hypothèses!D8=0,Prévisionnel!F19+Prévisionnel!F22,0)+IF(Hypothèses!D8=1,Prévisionnel!E19+Prévisionnel!E22,0)+IF(Hypothèses!D8=2,Prévisionnel!D19+Prévisionnel!D22,0)+IF(Hypothèses!D8=3,Prévisionnel!C19+Prévisionnel!C22,0)</f>
        <v>60000</v>
      </c>
      <c r="G18" s="24" t="n">
        <f aca="false">IF(Hypothèses!D8=0,Prévisionnel!G19+Prévisionnel!G22,0)+IF(Hypothèses!D8=1,Prévisionnel!F19+Prévisionnel!F22,0)+IF(Hypothèses!D8=2,Prévisionnel!E19+Prévisionnel!E22,0)+IF(Hypothèses!D8=3,Prévisionnel!D19+Prévisionnel!D22,0)</f>
        <v>0</v>
      </c>
      <c r="H18" s="24" t="n">
        <f aca="false">IF(Hypothèses!D8=0,Prévisionnel!H19+Prévisionnel!H22,0)+IF(Hypothèses!D8=1,Prévisionnel!G19+Prévisionnel!G22,0)+IF(Hypothèses!D8=2,Prévisionnel!F19+Prévisionnel!F22,0)+IF(Hypothèses!D8=3,Prévisionnel!E19+Prévisionnel!E22,0)</f>
        <v>0</v>
      </c>
      <c r="I18" s="24" t="n">
        <f aca="false">IF(Hypothèses!D8=0,Prévisionnel!I19+Prévisionnel!I22,0)+IF(Hypothèses!D8=1,Prévisionnel!H19+Prévisionnel!H22,0)+IF(Hypothèses!D8=2,Prévisionnel!G19+Prévisionnel!G22,0)+IF(Hypothèses!D8=3,Prévisionnel!F19+Prévisionnel!F22,0)</f>
        <v>0</v>
      </c>
      <c r="J18" s="24" t="n">
        <f aca="false">IF(Hypothèses!D8=0,Prévisionnel!J19+Prévisionnel!J22,0)+IF(Hypothèses!D8=1,Prévisionnel!I19+Prévisionnel!I22,0)+IF(Hypothèses!D8=2,Prévisionnel!H19+Prévisionnel!H22,0)+IF(Hypothèses!D8=3,Prévisionnel!G19+Prévisionnel!G22,0)</f>
        <v>0</v>
      </c>
      <c r="K18" s="24" t="n">
        <f aca="false">IF(Hypothèses!D8=0,Prévisionnel!K19+Prévisionnel!K22,0)+IF(Hypothèses!D8=1,Prévisionnel!J19+Prévisionnel!J22,0)+IF(Hypothèses!D8=2,Prévisionnel!I19+Prévisionnel!I22,0)+IF(Hypothèses!D8=3,Prévisionnel!H19+Prévisionnel!H22,0)</f>
        <v>150000</v>
      </c>
      <c r="L18" s="24" t="n">
        <f aca="false">IF(Hypothèses!D8=0,Prévisionnel!L19+Prévisionnel!L22,0)+IF(Hypothèses!D8=1,Prévisionnel!K19+Prévisionnel!K22,0)+IF(Hypothèses!D8=2,Prévisionnel!J19+Prévisionnel!J22,0)+IF(Hypothèses!D8=3,Prévisionnel!I19+Prévisionnel!I22,0)</f>
        <v>0</v>
      </c>
      <c r="M18" s="24" t="n">
        <f aca="false">IF(Hypothèses!D8=0,Prévisionnel!M19+Prévisionnel!M22,0)+IF(Hypothèses!D8=1,Prévisionnel!L19+Prévisionnel!L22,0)+IF(Hypothèses!D8=2,Prévisionnel!K19+Prévisionnel!K22,0)+IF(Hypothèses!D8=3,Prévisionnel!J19+Prévisionnel!J22,0)</f>
        <v>0</v>
      </c>
    </row>
    <row r="19" customFormat="false" ht="15" hidden="false" customHeight="false" outlineLevel="0" collapsed="false">
      <c r="A19" s="8" t="s">
        <v>59</v>
      </c>
      <c r="B19" s="24" t="n">
        <f aca="false">B17+Prévisionnel!B7-SUM(Prévisionnel!B9:B14)-Prévisionnel!B17+B18-Prévisionnel!B20+Prévisionnel!B21-Prévisionnel!B24-Prévisionnel!B25</f>
        <v>-31800</v>
      </c>
      <c r="C19" s="24" t="n">
        <f aca="false">C17+Prévisionnel!C7-SUM(Prévisionnel!C9:C14)-Prévisionnel!C17+C18-Prévisionnel!C20+Prévisionnel!C21-Prévisionnel!C24-Prévisionnel!C25</f>
        <v>-21175</v>
      </c>
      <c r="D19" s="24" t="n">
        <f aca="false">D17+Prévisionnel!D7-SUM(Prévisionnel!D9:D14)-Prévisionnel!D17+D18-Prévisionnel!D20+Prévisionnel!D21-Prévisionnel!D24-Prévisionnel!D25</f>
        <v>-8425</v>
      </c>
      <c r="E19" s="24" t="n">
        <f aca="false">E17+Prévisionnel!E7-SUM(Prévisionnel!E9:E14)-Prévisionnel!E17+E18-Prévisionnel!E20+Prévisionnel!E21-Prévisionnel!E24-Prévisionnel!E25</f>
        <v>-37100</v>
      </c>
      <c r="F19" s="24" t="n">
        <f aca="false">F17+Prévisionnel!F7-SUM(Prévisionnel!F9:F14)-Prévisionnel!F17+F18-Prévisionnel!F20+Prévisionnel!F21-Prévisionnel!F24-Prévisionnel!F25</f>
        <v>39000</v>
      </c>
      <c r="G19" s="24" t="n">
        <f aca="false">G17+Prévisionnel!G7-SUM(Prévisionnel!G9:G14)-Prévisionnel!G17+G18-Prévisionnel!G20+Prévisionnel!G21-Prévisionnel!G24-Prévisionnel!G25</f>
        <v>-20475</v>
      </c>
      <c r="H19" s="24" t="n">
        <f aca="false">H17+Prévisionnel!H7-SUM(Prévisionnel!H9:H14)-Prévisionnel!H17+H18-Prévisionnel!H20+Prévisionnel!H21-Prévisionnel!H24-Prévisionnel!H25</f>
        <v>5075</v>
      </c>
      <c r="I19" s="24" t="n">
        <f aca="false">I17+Prévisionnel!I7-SUM(Prévisionnel!I9:I14)-Prévisionnel!I17+I18-Prévisionnel!I20+Prévisionnel!I21-Prévisionnel!I24-Prévisionnel!I25</f>
        <v>-23850</v>
      </c>
      <c r="J19" s="24" t="n">
        <f aca="false">J17+Prévisionnel!J7-SUM(Prévisionnel!J9:J14)-Prévisionnel!J17+J18-Prévisionnel!J20+Prévisionnel!J21-Prévisionnel!J24-Prévisionnel!J25</f>
        <v>-7700</v>
      </c>
      <c r="K19" s="24" t="n">
        <f aca="false">K17+Prévisionnel!K7-SUM(Prévisionnel!K9:K14)-Prévisionnel!K17+K18-Prévisionnel!K20+Prévisionnel!K21-Prévisionnel!K24-Prévisionnel!K25</f>
        <v>129600</v>
      </c>
      <c r="L19" s="24" t="n">
        <f aca="false">L17+Prévisionnel!L7-SUM(Prévisionnel!L9:L14)-Prévisionnel!L17+L18-Prévisionnel!L20+Prévisionnel!L21-Prévisionnel!L24-Prévisionnel!L25</f>
        <v>-19300</v>
      </c>
      <c r="M19" s="24" t="n">
        <f aca="false">M17+Prévisionnel!M7-SUM(Prévisionnel!M9:M14)-Prévisionnel!M17+M18-Prévisionnel!M20+Prévisionnel!M21-Prévisionnel!M24-Prévisionnel!M25</f>
        <v>-9700</v>
      </c>
    </row>
    <row r="20" customFormat="false" ht="15" hidden="false" customHeight="false" outlineLevel="0" collapsed="false">
      <c r="A20" s="8" t="s">
        <v>60</v>
      </c>
      <c r="B20" s="15" t="n">
        <f aca="false">Hypothèses!B3+B19</f>
        <v>15200</v>
      </c>
      <c r="C20" s="15" t="n">
        <f aca="false">B20+C19</f>
        <v>-5975</v>
      </c>
      <c r="D20" s="15" t="n">
        <f aca="false">C20+D19</f>
        <v>-14400</v>
      </c>
      <c r="E20" s="15" t="n">
        <f aca="false">D20+E19</f>
        <v>-51500</v>
      </c>
      <c r="F20" s="15" t="n">
        <f aca="false">E20+F19</f>
        <v>-12500</v>
      </c>
      <c r="G20" s="15" t="n">
        <f aca="false">F20+G19</f>
        <v>-32975</v>
      </c>
      <c r="H20" s="15" t="n">
        <f aca="false">G20+H19</f>
        <v>-27900</v>
      </c>
      <c r="I20" s="15" t="n">
        <f aca="false">H20+I19</f>
        <v>-51750</v>
      </c>
      <c r="J20" s="15" t="n">
        <f aca="false">I20+J19</f>
        <v>-59450</v>
      </c>
      <c r="K20" s="15" t="n">
        <f aca="false">J20+K19</f>
        <v>70150</v>
      </c>
      <c r="L20" s="15" t="n">
        <f aca="false">K20+L19</f>
        <v>50850</v>
      </c>
      <c r="M20" s="15" t="n">
        <f aca="false">L20+M19</f>
        <v>41150</v>
      </c>
    </row>
    <row r="21" customFormat="false" ht="15" hidden="false" customHeight="false" outlineLevel="0" collapsed="false">
      <c r="A21" s="21" t="s">
        <v>66</v>
      </c>
      <c r="B21" s="22" t="n">
        <f aca="false">MIN(B20:M20)</f>
        <v>-59450</v>
      </c>
      <c r="C21" s="21" t="str">
        <f aca="false">INDEX($B$3:$M$3,MATCH(MIN(B20:M20),B20:M20,0))</f>
        <v>Avr-27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2026-07-27T18:17:07Z</dcterms:created>
  <dc:creator>openpyxl</dc:creator>
  <dc:description/>
  <dc:language>en-US</dc:language>
  <cp:lastModifiedBy/>
  <dcterms:modified xsi:type="dcterms:W3CDTF">2026-07-27T18:17:10Z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